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7812"/>
  <workbookPr defaultThemeVersion="124226"/>
  <bookViews>
    <workbookView xWindow="-15" yWindow="120" windowWidth="15330" windowHeight="7590" tabRatio="917" firstSheet="2" activeTab="2" xr2:uid="{00000000-000D-0000-FFFF-FFFF00000000}"/>
  </bookViews>
  <sheets>
    <sheet name="Instructions" sheetId="23" r:id="rId1"/>
    <sheet name="Strategy" sheetId="11" r:id="rId2"/>
    <sheet name="Brand FC1" sheetId="5" r:id="rId3"/>
    <sheet name="W&amp;N" sheetId="20" r:id="rId4"/>
    <sheet name="LQX" sheetId="21" r:id="rId5"/>
    <sheet name="SNZ" sheetId="22" r:id="rId6"/>
    <sheet name="CBU FC1" sheetId="6" state="hidden" r:id="rId7"/>
    <sheet name="REEVES" sheetId="28" r:id="rId8"/>
    <sheet name="L&amp;B (FRANCE)" sheetId="29" r:id="rId9"/>
    <sheet name="NPD" sheetId="12" r:id="rId10"/>
    <sheet name="Marketing Spend" sheetId="24" r:id="rId11"/>
    <sheet name="Top 5 Customers" sheetId="17" r:id="rId12"/>
    <sheet name="Customers" sheetId="34" state="hidden" r:id="rId13"/>
    <sheet name="Activity calendar" sheetId="27" r:id="rId14"/>
    <sheet name="P&amp;L" sheetId="7" state="hidden" r:id="rId15"/>
    <sheet name="Chart Data" sheetId="4" r:id="rId16"/>
    <sheet name="Waterfall Chart" sheetId="3" r:id="rId17"/>
    <sheet name="Info" sheetId="8" state="hidden" r:id="rId18"/>
    <sheet name="AARO BU15" sheetId="9" state="hidden" r:id="rId19"/>
    <sheet name="R12M" sheetId="10" state="hidden" r:id="rId20"/>
    <sheet name="FY 14" sheetId="18" state="hidden" r:id="rId21"/>
    <sheet name="YTD 15" sheetId="31" state="hidden" r:id="rId22"/>
    <sheet name="FX" sheetId="32" state="hidden" r:id="rId23"/>
    <sheet name="BU15 CBU &amp; BRAND" sheetId="33" state="hidden" r:id="rId24"/>
  </sheets>
  <definedNames>
    <definedName name="_xlnm._FilterDatabase" localSheetId="23" hidden="1">'BU15 CBU &amp; BRAND'!$A$4:$AB$4</definedName>
    <definedName name="_xlnm._FilterDatabase" localSheetId="12" hidden="1">Customers!$A$4:$P$570</definedName>
    <definedName name="_xlnm._FilterDatabase" localSheetId="17" hidden="1">Info!$L$1:$L$224</definedName>
    <definedName name="_xlnm._FilterDatabase" localSheetId="19" hidden="1">'R12M'!$A$3:$U$451</definedName>
    <definedName name="_xlnm._FilterDatabase" localSheetId="21" hidden="1">'YTD 15'!$A$3:$I$315</definedName>
  </definedNames>
  <calcPr calcId="171026"/>
</workbook>
</file>

<file path=xl/calcChain.xml><?xml version="1.0" encoding="utf-8"?>
<calcChain xmlns="http://schemas.openxmlformats.org/spreadsheetml/2006/main">
  <c r="K19" i="17" l="1"/>
  <c r="K22" i="17"/>
  <c r="K25" i="17"/>
  <c r="K27" i="17"/>
  <c r="P27" i="17"/>
  <c r="O27" i="17"/>
  <c r="P25" i="17"/>
  <c r="P22" i="17"/>
  <c r="K28" i="17"/>
  <c r="P18" i="17"/>
  <c r="O18" i="17"/>
  <c r="P16" i="17"/>
  <c r="O16" i="17"/>
  <c r="K30" i="17"/>
  <c r="B4" i="17"/>
  <c r="B5" i="34"/>
  <c r="C5" i="34"/>
  <c r="D5" i="34"/>
  <c r="A5" i="34"/>
  <c r="B6" i="34"/>
  <c r="C6" i="34"/>
  <c r="D6" i="34"/>
  <c r="A6" i="34"/>
  <c r="B7" i="34"/>
  <c r="C7" i="34"/>
  <c r="D7" i="34"/>
  <c r="A7" i="34"/>
  <c r="B8" i="34"/>
  <c r="C8" i="34"/>
  <c r="D8" i="34"/>
  <c r="A8" i="34"/>
  <c r="B9" i="34"/>
  <c r="C9" i="34"/>
  <c r="D9" i="34"/>
  <c r="A9" i="34"/>
  <c r="B10" i="34"/>
  <c r="C10" i="34"/>
  <c r="D10" i="34"/>
  <c r="A10" i="34"/>
  <c r="B11" i="34"/>
  <c r="C11" i="34"/>
  <c r="D11" i="34"/>
  <c r="A11" i="34"/>
  <c r="B12" i="34"/>
  <c r="C12" i="34"/>
  <c r="D12" i="34"/>
  <c r="A12" i="34"/>
  <c r="B13" i="34"/>
  <c r="C13" i="34"/>
  <c r="D13" i="34"/>
  <c r="A13" i="34"/>
  <c r="B14" i="34"/>
  <c r="C14" i="34"/>
  <c r="D14" i="34"/>
  <c r="A14" i="34"/>
  <c r="B15" i="34"/>
  <c r="C15" i="34"/>
  <c r="D15" i="34"/>
  <c r="A15" i="34"/>
  <c r="B16" i="34"/>
  <c r="C16" i="34"/>
  <c r="D16" i="34"/>
  <c r="A16" i="34"/>
  <c r="B17" i="34"/>
  <c r="C17" i="34"/>
  <c r="D17" i="34"/>
  <c r="A17" i="34"/>
  <c r="B18" i="34"/>
  <c r="C18" i="34"/>
  <c r="D18" i="34"/>
  <c r="A18" i="34"/>
  <c r="B19" i="34"/>
  <c r="C19" i="34"/>
  <c r="D19" i="34"/>
  <c r="A19" i="34"/>
  <c r="B20" i="34"/>
  <c r="C20" i="34"/>
  <c r="D20" i="34"/>
  <c r="A20" i="34"/>
  <c r="B21" i="34"/>
  <c r="C21" i="34"/>
  <c r="D21" i="34"/>
  <c r="A21" i="34"/>
  <c r="B22" i="34"/>
  <c r="C22" i="34"/>
  <c r="D22" i="34"/>
  <c r="A22" i="34"/>
  <c r="B23" i="34"/>
  <c r="C23" i="34"/>
  <c r="D23" i="34"/>
  <c r="A23" i="34"/>
  <c r="B24" i="34"/>
  <c r="C24" i="34"/>
  <c r="D24" i="34"/>
  <c r="A24" i="34"/>
  <c r="B25" i="34"/>
  <c r="C25" i="34"/>
  <c r="D25" i="34"/>
  <c r="A25" i="34"/>
  <c r="B26" i="34"/>
  <c r="C26" i="34"/>
  <c r="D26" i="34"/>
  <c r="A26" i="34"/>
  <c r="B27" i="34"/>
  <c r="C27" i="34"/>
  <c r="D27" i="34"/>
  <c r="A27" i="34"/>
  <c r="B28" i="34"/>
  <c r="C28" i="34"/>
  <c r="D28" i="34"/>
  <c r="A28" i="34"/>
  <c r="B29" i="34"/>
  <c r="C29" i="34"/>
  <c r="D29" i="34"/>
  <c r="A29" i="34"/>
  <c r="B30" i="34"/>
  <c r="C30" i="34"/>
  <c r="D30" i="34"/>
  <c r="A30" i="34"/>
  <c r="B31" i="34"/>
  <c r="C31" i="34"/>
  <c r="D31" i="34"/>
  <c r="A31" i="34"/>
  <c r="B32" i="34"/>
  <c r="C32" i="34"/>
  <c r="D32" i="34"/>
  <c r="A32" i="34"/>
  <c r="B33" i="34"/>
  <c r="C33" i="34"/>
  <c r="D33" i="34"/>
  <c r="A33" i="34"/>
  <c r="B34" i="34"/>
  <c r="C34" i="34"/>
  <c r="D34" i="34"/>
  <c r="A34" i="34"/>
  <c r="B35" i="34"/>
  <c r="C35" i="34"/>
  <c r="D35" i="34"/>
  <c r="A35" i="34"/>
  <c r="B36" i="34"/>
  <c r="C36" i="34"/>
  <c r="D36" i="34"/>
  <c r="A36" i="34"/>
  <c r="B37" i="34"/>
  <c r="C37" i="34"/>
  <c r="D37" i="34"/>
  <c r="A37" i="34"/>
  <c r="B38" i="34"/>
  <c r="C38" i="34"/>
  <c r="D38" i="34"/>
  <c r="A38" i="34"/>
  <c r="B39" i="34"/>
  <c r="C39" i="34"/>
  <c r="D39" i="34"/>
  <c r="A39" i="34"/>
  <c r="B40" i="34"/>
  <c r="C40" i="34"/>
  <c r="D40" i="34"/>
  <c r="A40" i="34"/>
  <c r="B41" i="34"/>
  <c r="C41" i="34"/>
  <c r="D41" i="34"/>
  <c r="A41" i="34"/>
  <c r="B42" i="34"/>
  <c r="C42" i="34"/>
  <c r="D42" i="34"/>
  <c r="A42" i="34"/>
  <c r="B43" i="34"/>
  <c r="C43" i="34"/>
  <c r="D43" i="34"/>
  <c r="A43" i="34"/>
  <c r="B44" i="34"/>
  <c r="C44" i="34"/>
  <c r="D44" i="34"/>
  <c r="A44" i="34"/>
  <c r="B45" i="34"/>
  <c r="C45" i="34"/>
  <c r="D45" i="34"/>
  <c r="A45" i="34"/>
  <c r="B46" i="34"/>
  <c r="C46" i="34"/>
  <c r="D46" i="34"/>
  <c r="A46" i="34"/>
  <c r="B47" i="34"/>
  <c r="C47" i="34"/>
  <c r="D47" i="34"/>
  <c r="A47" i="34"/>
  <c r="B48" i="34"/>
  <c r="C48" i="34"/>
  <c r="D48" i="34"/>
  <c r="A48" i="34"/>
  <c r="B49" i="34"/>
  <c r="C49" i="34"/>
  <c r="D49" i="34"/>
  <c r="A49" i="34"/>
  <c r="B50" i="34"/>
  <c r="C50" i="34"/>
  <c r="D50" i="34"/>
  <c r="A50" i="34"/>
  <c r="B51" i="34"/>
  <c r="C51" i="34"/>
  <c r="D51" i="34"/>
  <c r="A51" i="34"/>
  <c r="B52" i="34"/>
  <c r="C52" i="34"/>
  <c r="D52" i="34"/>
  <c r="A52" i="34"/>
  <c r="B53" i="34"/>
  <c r="C53" i="34"/>
  <c r="D53" i="34"/>
  <c r="A53" i="34"/>
  <c r="B54" i="34"/>
  <c r="C54" i="34"/>
  <c r="D54" i="34"/>
  <c r="A54" i="34"/>
  <c r="B55" i="34"/>
  <c r="C55" i="34"/>
  <c r="D55" i="34"/>
  <c r="A55" i="34"/>
  <c r="B56" i="34"/>
  <c r="C56" i="34"/>
  <c r="D56" i="34"/>
  <c r="A56" i="34"/>
  <c r="B57" i="34"/>
  <c r="C57" i="34"/>
  <c r="D57" i="34"/>
  <c r="A57" i="34"/>
  <c r="B58" i="34"/>
  <c r="C58" i="34"/>
  <c r="D58" i="34"/>
  <c r="A58" i="34"/>
  <c r="B59" i="34"/>
  <c r="C59" i="34"/>
  <c r="D59" i="34"/>
  <c r="A59" i="34"/>
  <c r="B60" i="34"/>
  <c r="C60" i="34"/>
  <c r="D60" i="34"/>
  <c r="A60" i="34"/>
  <c r="B61" i="34"/>
  <c r="C61" i="34"/>
  <c r="D61" i="34"/>
  <c r="A61" i="34"/>
  <c r="B62" i="34"/>
  <c r="C62" i="34"/>
  <c r="D62" i="34"/>
  <c r="A62" i="34"/>
  <c r="B63" i="34"/>
  <c r="C63" i="34"/>
  <c r="D63" i="34"/>
  <c r="A63" i="34"/>
  <c r="B64" i="34"/>
  <c r="C64" i="34"/>
  <c r="D64" i="34"/>
  <c r="A64" i="34"/>
  <c r="B65" i="34"/>
  <c r="C65" i="34"/>
  <c r="D65" i="34"/>
  <c r="A65" i="34"/>
  <c r="B66" i="34"/>
  <c r="C66" i="34"/>
  <c r="D66" i="34"/>
  <c r="A66" i="34"/>
  <c r="B67" i="34"/>
  <c r="C67" i="34"/>
  <c r="D67" i="34"/>
  <c r="A67" i="34"/>
  <c r="B68" i="34"/>
  <c r="C68" i="34"/>
  <c r="D68" i="34"/>
  <c r="A68" i="34"/>
  <c r="B69" i="34"/>
  <c r="C69" i="34"/>
  <c r="D69" i="34"/>
  <c r="A69" i="34"/>
  <c r="B70" i="34"/>
  <c r="C70" i="34"/>
  <c r="D70" i="34"/>
  <c r="A70" i="34"/>
  <c r="B71" i="34"/>
  <c r="C71" i="34"/>
  <c r="D71" i="34"/>
  <c r="A71" i="34"/>
  <c r="B72" i="34"/>
  <c r="C72" i="34"/>
  <c r="D72" i="34"/>
  <c r="A72" i="34"/>
  <c r="B73" i="34"/>
  <c r="C73" i="34"/>
  <c r="D73" i="34"/>
  <c r="A73" i="34"/>
  <c r="B74" i="34"/>
  <c r="C74" i="34"/>
  <c r="D74" i="34"/>
  <c r="A74" i="34"/>
  <c r="B75" i="34"/>
  <c r="C75" i="34"/>
  <c r="D75" i="34"/>
  <c r="A75" i="34"/>
  <c r="B76" i="34"/>
  <c r="C76" i="34"/>
  <c r="D76" i="34"/>
  <c r="A76" i="34"/>
  <c r="B77" i="34"/>
  <c r="C77" i="34"/>
  <c r="D77" i="34"/>
  <c r="A77" i="34"/>
  <c r="B78" i="34"/>
  <c r="C78" i="34"/>
  <c r="D78" i="34"/>
  <c r="A78" i="34"/>
  <c r="B79" i="34"/>
  <c r="C79" i="34"/>
  <c r="D79" i="34"/>
  <c r="A79" i="34"/>
  <c r="B80" i="34"/>
  <c r="C80" i="34"/>
  <c r="D80" i="34"/>
  <c r="A80" i="34"/>
  <c r="B81" i="34"/>
  <c r="C81" i="34"/>
  <c r="D81" i="34"/>
  <c r="A81" i="34"/>
  <c r="B82" i="34"/>
  <c r="C82" i="34"/>
  <c r="D82" i="34"/>
  <c r="A82" i="34"/>
  <c r="B83" i="34"/>
  <c r="C83" i="34"/>
  <c r="D83" i="34"/>
  <c r="A83" i="34"/>
  <c r="B84" i="34"/>
  <c r="C84" i="34"/>
  <c r="D84" i="34"/>
  <c r="A84" i="34"/>
  <c r="B85" i="34"/>
  <c r="C85" i="34"/>
  <c r="D85" i="34"/>
  <c r="A85" i="34"/>
  <c r="B86" i="34"/>
  <c r="C86" i="34"/>
  <c r="D86" i="34"/>
  <c r="A86" i="34"/>
  <c r="B87" i="34"/>
  <c r="C87" i="34"/>
  <c r="D87" i="34"/>
  <c r="A87" i="34"/>
  <c r="B88" i="34"/>
  <c r="C88" i="34"/>
  <c r="D88" i="34"/>
  <c r="A88" i="34"/>
  <c r="B89" i="34"/>
  <c r="C89" i="34"/>
  <c r="D89" i="34"/>
  <c r="A89" i="34"/>
  <c r="B90" i="34"/>
  <c r="C90" i="34"/>
  <c r="D90" i="34"/>
  <c r="A90" i="34"/>
  <c r="B91" i="34"/>
  <c r="C91" i="34"/>
  <c r="D91" i="34"/>
  <c r="A91" i="34"/>
  <c r="B92" i="34"/>
  <c r="C92" i="34"/>
  <c r="D92" i="34"/>
  <c r="A92" i="34"/>
  <c r="B93" i="34"/>
  <c r="C93" i="34"/>
  <c r="D93" i="34"/>
  <c r="A93" i="34"/>
  <c r="B94" i="34"/>
  <c r="C94" i="34"/>
  <c r="D94" i="34"/>
  <c r="A94" i="34"/>
  <c r="B95" i="34"/>
  <c r="C95" i="34"/>
  <c r="D95" i="34"/>
  <c r="A95" i="34"/>
  <c r="B96" i="34"/>
  <c r="C96" i="34"/>
  <c r="D96" i="34"/>
  <c r="A96" i="34"/>
  <c r="B97" i="34"/>
  <c r="C97" i="34"/>
  <c r="D97" i="34"/>
  <c r="A97" i="34"/>
  <c r="B98" i="34"/>
  <c r="C98" i="34"/>
  <c r="D98" i="34"/>
  <c r="A98" i="34"/>
  <c r="B99" i="34"/>
  <c r="C99" i="34"/>
  <c r="D99" i="34"/>
  <c r="A99" i="34"/>
  <c r="B100" i="34"/>
  <c r="C100" i="34"/>
  <c r="D100" i="34"/>
  <c r="A100" i="34"/>
  <c r="B101" i="34"/>
  <c r="C101" i="34"/>
  <c r="D101" i="34"/>
  <c r="A101" i="34"/>
  <c r="B102" i="34"/>
  <c r="C102" i="34"/>
  <c r="D102" i="34"/>
  <c r="A102" i="34"/>
  <c r="B103" i="34"/>
  <c r="C103" i="34"/>
  <c r="D103" i="34"/>
  <c r="A103" i="34"/>
  <c r="B104" i="34"/>
  <c r="C104" i="34"/>
  <c r="D104" i="34"/>
  <c r="A104" i="34"/>
  <c r="B105" i="34"/>
  <c r="C105" i="34"/>
  <c r="D105" i="34"/>
  <c r="A105" i="34"/>
  <c r="B106" i="34"/>
  <c r="C106" i="34"/>
  <c r="D106" i="34"/>
  <c r="A106" i="34"/>
  <c r="B107" i="34"/>
  <c r="C107" i="34"/>
  <c r="D107" i="34"/>
  <c r="A107" i="34"/>
  <c r="B108" i="34"/>
  <c r="C108" i="34"/>
  <c r="D108" i="34"/>
  <c r="A108" i="34"/>
  <c r="B109" i="34"/>
  <c r="C109" i="34"/>
  <c r="D109" i="34"/>
  <c r="A109" i="34"/>
  <c r="B110" i="34"/>
  <c r="C110" i="34"/>
  <c r="D110" i="34"/>
  <c r="A110" i="34"/>
  <c r="B111" i="34"/>
  <c r="C111" i="34"/>
  <c r="D111" i="34"/>
  <c r="A111" i="34"/>
  <c r="B112" i="34"/>
  <c r="C112" i="34"/>
  <c r="D112" i="34"/>
  <c r="A112" i="34"/>
  <c r="B113" i="34"/>
  <c r="C113" i="34"/>
  <c r="D113" i="34"/>
  <c r="A113" i="34"/>
  <c r="B114" i="34"/>
  <c r="C114" i="34"/>
  <c r="D114" i="34"/>
  <c r="A114" i="34"/>
  <c r="B115" i="34"/>
  <c r="C115" i="34"/>
  <c r="D115" i="34"/>
  <c r="A115" i="34"/>
  <c r="B116" i="34"/>
  <c r="C116" i="34"/>
  <c r="D116" i="34"/>
  <c r="A116" i="34"/>
  <c r="B117" i="34"/>
  <c r="C117" i="34"/>
  <c r="D117" i="34"/>
  <c r="A117" i="34"/>
  <c r="B118" i="34"/>
  <c r="C118" i="34"/>
  <c r="D118" i="34"/>
  <c r="A118" i="34"/>
  <c r="B119" i="34"/>
  <c r="C119" i="34"/>
  <c r="D119" i="34"/>
  <c r="A119" i="34"/>
  <c r="B120" i="34"/>
  <c r="C120" i="34"/>
  <c r="D120" i="34"/>
  <c r="A120" i="34"/>
  <c r="B121" i="34"/>
  <c r="C121" i="34"/>
  <c r="D121" i="34"/>
  <c r="A121" i="34"/>
  <c r="B122" i="34"/>
  <c r="C122" i="34"/>
  <c r="D122" i="34"/>
  <c r="A122" i="34"/>
  <c r="B123" i="34"/>
  <c r="C123" i="34"/>
  <c r="D123" i="34"/>
  <c r="A123" i="34"/>
  <c r="B124" i="34"/>
  <c r="C124" i="34"/>
  <c r="D124" i="34"/>
  <c r="A124" i="34"/>
  <c r="B125" i="34"/>
  <c r="C125" i="34"/>
  <c r="D125" i="34"/>
  <c r="A125" i="34"/>
  <c r="B126" i="34"/>
  <c r="C126" i="34"/>
  <c r="D126" i="34"/>
  <c r="A126" i="34"/>
  <c r="B127" i="34"/>
  <c r="C127" i="34"/>
  <c r="D127" i="34"/>
  <c r="A127" i="34"/>
  <c r="B128" i="34"/>
  <c r="C128" i="34"/>
  <c r="D128" i="34"/>
  <c r="A128" i="34"/>
  <c r="B129" i="34"/>
  <c r="C129" i="34"/>
  <c r="D129" i="34"/>
  <c r="A129" i="34"/>
  <c r="B130" i="34"/>
  <c r="C130" i="34"/>
  <c r="D130" i="34"/>
  <c r="A130" i="34"/>
  <c r="B131" i="34"/>
  <c r="C131" i="34"/>
  <c r="D131" i="34"/>
  <c r="A131" i="34"/>
  <c r="B132" i="34"/>
  <c r="C132" i="34"/>
  <c r="D132" i="34"/>
  <c r="A132" i="34"/>
  <c r="B133" i="34"/>
  <c r="C133" i="34"/>
  <c r="D133" i="34"/>
  <c r="A133" i="34"/>
  <c r="B134" i="34"/>
  <c r="C134" i="34"/>
  <c r="D134" i="34"/>
  <c r="A134" i="34"/>
  <c r="B135" i="34"/>
  <c r="C135" i="34"/>
  <c r="D135" i="34"/>
  <c r="A135" i="34"/>
  <c r="B136" i="34"/>
  <c r="C136" i="34"/>
  <c r="D136" i="34"/>
  <c r="A136" i="34"/>
  <c r="B137" i="34"/>
  <c r="C137" i="34"/>
  <c r="D137" i="34"/>
  <c r="A137" i="34"/>
  <c r="B138" i="34"/>
  <c r="C138" i="34"/>
  <c r="D138" i="34"/>
  <c r="A138" i="34"/>
  <c r="B139" i="34"/>
  <c r="C139" i="34"/>
  <c r="D139" i="34"/>
  <c r="A139" i="34"/>
  <c r="B140" i="34"/>
  <c r="C140" i="34"/>
  <c r="D140" i="34"/>
  <c r="A140" i="34"/>
  <c r="B141" i="34"/>
  <c r="C141" i="34"/>
  <c r="D141" i="34"/>
  <c r="A141" i="34"/>
  <c r="B142" i="34"/>
  <c r="C142" i="34"/>
  <c r="D142" i="34"/>
  <c r="A142" i="34"/>
  <c r="B143" i="34"/>
  <c r="C143" i="34"/>
  <c r="D143" i="34"/>
  <c r="A143" i="34"/>
  <c r="B144" i="34"/>
  <c r="C144" i="34"/>
  <c r="D144" i="34"/>
  <c r="A144" i="34"/>
  <c r="B145" i="34"/>
  <c r="C145" i="34"/>
  <c r="D145" i="34"/>
  <c r="A145" i="34"/>
  <c r="B146" i="34"/>
  <c r="C146" i="34"/>
  <c r="D146" i="34"/>
  <c r="A146" i="34"/>
  <c r="B147" i="34"/>
  <c r="C147" i="34"/>
  <c r="D147" i="34"/>
  <c r="A147" i="34"/>
  <c r="B148" i="34"/>
  <c r="C148" i="34"/>
  <c r="D148" i="34"/>
  <c r="A148" i="34"/>
  <c r="B149" i="34"/>
  <c r="C149" i="34"/>
  <c r="D149" i="34"/>
  <c r="A149" i="34"/>
  <c r="B150" i="34"/>
  <c r="C150" i="34"/>
  <c r="D150" i="34"/>
  <c r="A150" i="34"/>
  <c r="B151" i="34"/>
  <c r="C151" i="34"/>
  <c r="D151" i="34"/>
  <c r="A151" i="34"/>
  <c r="B152" i="34"/>
  <c r="C152" i="34"/>
  <c r="D152" i="34"/>
  <c r="A152" i="34"/>
  <c r="B153" i="34"/>
  <c r="C153" i="34"/>
  <c r="D153" i="34"/>
  <c r="A153" i="34"/>
  <c r="B154" i="34"/>
  <c r="C154" i="34"/>
  <c r="D154" i="34"/>
  <c r="A154" i="34"/>
  <c r="B155" i="34"/>
  <c r="C155" i="34"/>
  <c r="D155" i="34"/>
  <c r="A155" i="34"/>
  <c r="B156" i="34"/>
  <c r="C156" i="34"/>
  <c r="D156" i="34"/>
  <c r="A156" i="34"/>
  <c r="B157" i="34"/>
  <c r="C157" i="34"/>
  <c r="D157" i="34"/>
  <c r="A157" i="34"/>
  <c r="B158" i="34"/>
  <c r="C158" i="34"/>
  <c r="D158" i="34"/>
  <c r="A158" i="34"/>
  <c r="B159" i="34"/>
  <c r="C159" i="34"/>
  <c r="D159" i="34"/>
  <c r="A159" i="34"/>
  <c r="B160" i="34"/>
  <c r="C160" i="34"/>
  <c r="D160" i="34"/>
  <c r="A160" i="34"/>
  <c r="B161" i="34"/>
  <c r="C161" i="34"/>
  <c r="D161" i="34"/>
  <c r="A161" i="34"/>
  <c r="B162" i="34"/>
  <c r="C162" i="34"/>
  <c r="D162" i="34"/>
  <c r="A162" i="34"/>
  <c r="B163" i="34"/>
  <c r="C163" i="34"/>
  <c r="D163" i="34"/>
  <c r="A163" i="34"/>
  <c r="B164" i="34"/>
  <c r="C164" i="34"/>
  <c r="D164" i="34"/>
  <c r="A164" i="34"/>
  <c r="B165" i="34"/>
  <c r="C165" i="34"/>
  <c r="D165" i="34"/>
  <c r="A165" i="34"/>
  <c r="B166" i="34"/>
  <c r="C166" i="34"/>
  <c r="D166" i="34"/>
  <c r="A166" i="34"/>
  <c r="B167" i="34"/>
  <c r="C167" i="34"/>
  <c r="D167" i="34"/>
  <c r="A167" i="34"/>
  <c r="B168" i="34"/>
  <c r="C168" i="34"/>
  <c r="D168" i="34"/>
  <c r="A168" i="34"/>
  <c r="B169" i="34"/>
  <c r="C169" i="34"/>
  <c r="D169" i="34"/>
  <c r="A169" i="34"/>
  <c r="B170" i="34"/>
  <c r="C170" i="34"/>
  <c r="D170" i="34"/>
  <c r="A170" i="34"/>
  <c r="B171" i="34"/>
  <c r="C171" i="34"/>
  <c r="D171" i="34"/>
  <c r="A171" i="34"/>
  <c r="B172" i="34"/>
  <c r="C172" i="34"/>
  <c r="D172" i="34"/>
  <c r="A172" i="34"/>
  <c r="B173" i="34"/>
  <c r="C173" i="34"/>
  <c r="D173" i="34"/>
  <c r="A173" i="34"/>
  <c r="B174" i="34"/>
  <c r="C174" i="34"/>
  <c r="D174" i="34"/>
  <c r="A174" i="34"/>
  <c r="B175" i="34"/>
  <c r="C175" i="34"/>
  <c r="D175" i="34"/>
  <c r="A175" i="34"/>
  <c r="B176" i="34"/>
  <c r="C176" i="34"/>
  <c r="D176" i="34"/>
  <c r="A176" i="34"/>
  <c r="B177" i="34"/>
  <c r="C177" i="34"/>
  <c r="D177" i="34"/>
  <c r="A177" i="34"/>
  <c r="B178" i="34"/>
  <c r="C178" i="34"/>
  <c r="D178" i="34"/>
  <c r="A178" i="34"/>
  <c r="B179" i="34"/>
  <c r="C179" i="34"/>
  <c r="D179" i="34"/>
  <c r="A179" i="34"/>
  <c r="B180" i="34"/>
  <c r="C180" i="34"/>
  <c r="D180" i="34"/>
  <c r="A180" i="34"/>
  <c r="B181" i="34"/>
  <c r="C181" i="34"/>
  <c r="D181" i="34"/>
  <c r="A181" i="34"/>
  <c r="B182" i="34"/>
  <c r="C182" i="34"/>
  <c r="D182" i="34"/>
  <c r="A182" i="34"/>
  <c r="B183" i="34"/>
  <c r="C183" i="34"/>
  <c r="D183" i="34"/>
  <c r="A183" i="34"/>
  <c r="B184" i="34"/>
  <c r="C184" i="34"/>
  <c r="D184" i="34"/>
  <c r="A184" i="34"/>
  <c r="B185" i="34"/>
  <c r="C185" i="34"/>
  <c r="D185" i="34"/>
  <c r="A185" i="34"/>
  <c r="B186" i="34"/>
  <c r="C186" i="34"/>
  <c r="D186" i="34"/>
  <c r="A186" i="34"/>
  <c r="B187" i="34"/>
  <c r="C187" i="34"/>
  <c r="D187" i="34"/>
  <c r="A187" i="34"/>
  <c r="B188" i="34"/>
  <c r="C188" i="34"/>
  <c r="D188" i="34"/>
  <c r="A188" i="34"/>
  <c r="B189" i="34"/>
  <c r="C189" i="34"/>
  <c r="D189" i="34"/>
  <c r="A189" i="34"/>
  <c r="B190" i="34"/>
  <c r="C190" i="34"/>
  <c r="D190" i="34"/>
  <c r="A190" i="34"/>
  <c r="B191" i="34"/>
  <c r="C191" i="34"/>
  <c r="D191" i="34"/>
  <c r="A191" i="34"/>
  <c r="B192" i="34"/>
  <c r="C192" i="34"/>
  <c r="D192" i="34"/>
  <c r="A192" i="34"/>
  <c r="B193" i="34"/>
  <c r="C193" i="34"/>
  <c r="D193" i="34"/>
  <c r="A193" i="34"/>
  <c r="B194" i="34"/>
  <c r="C194" i="34"/>
  <c r="D194" i="34"/>
  <c r="A194" i="34"/>
  <c r="B195" i="34"/>
  <c r="C195" i="34"/>
  <c r="D195" i="34"/>
  <c r="A195" i="34"/>
  <c r="B196" i="34"/>
  <c r="C196" i="34"/>
  <c r="D196" i="34"/>
  <c r="A196" i="34"/>
  <c r="B197" i="34"/>
  <c r="C197" i="34"/>
  <c r="D197" i="34"/>
  <c r="A197" i="34"/>
  <c r="B198" i="34"/>
  <c r="C198" i="34"/>
  <c r="D198" i="34"/>
  <c r="A198" i="34"/>
  <c r="B199" i="34"/>
  <c r="C199" i="34"/>
  <c r="D199" i="34"/>
  <c r="A199" i="34"/>
  <c r="B200" i="34"/>
  <c r="C200" i="34"/>
  <c r="D200" i="34"/>
  <c r="A200" i="34"/>
  <c r="B201" i="34"/>
  <c r="C201" i="34"/>
  <c r="D201" i="34"/>
  <c r="A201" i="34"/>
  <c r="B202" i="34"/>
  <c r="C202" i="34"/>
  <c r="D202" i="34"/>
  <c r="A202" i="34"/>
  <c r="B203" i="34"/>
  <c r="C203" i="34"/>
  <c r="D203" i="34"/>
  <c r="A203" i="34"/>
  <c r="B204" i="34"/>
  <c r="C204" i="34"/>
  <c r="D204" i="34"/>
  <c r="A204" i="34"/>
  <c r="B205" i="34"/>
  <c r="C205" i="34"/>
  <c r="D205" i="34"/>
  <c r="A205" i="34"/>
  <c r="B206" i="34"/>
  <c r="C206" i="34"/>
  <c r="D206" i="34"/>
  <c r="A206" i="34"/>
  <c r="B207" i="34"/>
  <c r="C207" i="34"/>
  <c r="D207" i="34"/>
  <c r="A207" i="34"/>
  <c r="B208" i="34"/>
  <c r="C208" i="34"/>
  <c r="D208" i="34"/>
  <c r="A208" i="34"/>
  <c r="B209" i="34"/>
  <c r="C209" i="34"/>
  <c r="D209" i="34"/>
  <c r="A209" i="34"/>
  <c r="B210" i="34"/>
  <c r="C210" i="34"/>
  <c r="D210" i="34"/>
  <c r="A210" i="34"/>
  <c r="B211" i="34"/>
  <c r="C211" i="34"/>
  <c r="D211" i="34"/>
  <c r="A211" i="34"/>
  <c r="B212" i="34"/>
  <c r="C212" i="34"/>
  <c r="D212" i="34"/>
  <c r="A212" i="34"/>
  <c r="B213" i="34"/>
  <c r="C213" i="34"/>
  <c r="D213" i="34"/>
  <c r="A213" i="34"/>
  <c r="B214" i="34"/>
  <c r="C214" i="34"/>
  <c r="D214" i="34"/>
  <c r="A214" i="34"/>
  <c r="B215" i="34"/>
  <c r="C215" i="34"/>
  <c r="D215" i="34"/>
  <c r="A215" i="34"/>
  <c r="B216" i="34"/>
  <c r="C216" i="34"/>
  <c r="D216" i="34"/>
  <c r="A216" i="34"/>
  <c r="B217" i="34"/>
  <c r="C217" i="34"/>
  <c r="D217" i="34"/>
  <c r="A217" i="34"/>
  <c r="B218" i="34"/>
  <c r="C218" i="34"/>
  <c r="D218" i="34"/>
  <c r="A218" i="34"/>
  <c r="B219" i="34"/>
  <c r="C219" i="34"/>
  <c r="D219" i="34"/>
  <c r="A219" i="34"/>
  <c r="B220" i="34"/>
  <c r="C220" i="34"/>
  <c r="D220" i="34"/>
  <c r="A220" i="34"/>
  <c r="B221" i="34"/>
  <c r="C221" i="34"/>
  <c r="D221" i="34"/>
  <c r="A221" i="34"/>
  <c r="B222" i="34"/>
  <c r="C222" i="34"/>
  <c r="D222" i="34"/>
  <c r="A222" i="34"/>
  <c r="B223" i="34"/>
  <c r="C223" i="34"/>
  <c r="D223" i="34"/>
  <c r="A223" i="34"/>
  <c r="B224" i="34"/>
  <c r="C224" i="34"/>
  <c r="D224" i="34"/>
  <c r="A224" i="34"/>
  <c r="B225" i="34"/>
  <c r="C225" i="34"/>
  <c r="D225" i="34"/>
  <c r="A225" i="34"/>
  <c r="B226" i="34"/>
  <c r="C226" i="34"/>
  <c r="D226" i="34"/>
  <c r="A226" i="34"/>
  <c r="B227" i="34"/>
  <c r="C227" i="34"/>
  <c r="D227" i="34"/>
  <c r="A227" i="34"/>
  <c r="B228" i="34"/>
  <c r="C228" i="34"/>
  <c r="D228" i="34"/>
  <c r="A228" i="34"/>
  <c r="B229" i="34"/>
  <c r="C229" i="34"/>
  <c r="D229" i="34"/>
  <c r="A229" i="34"/>
  <c r="B230" i="34"/>
  <c r="C230" i="34"/>
  <c r="D230" i="34"/>
  <c r="A230" i="34"/>
  <c r="B231" i="34"/>
  <c r="C231" i="34"/>
  <c r="D231" i="34"/>
  <c r="A231" i="34"/>
  <c r="B232" i="34"/>
  <c r="C232" i="34"/>
  <c r="D232" i="34"/>
  <c r="A232" i="34"/>
  <c r="B233" i="34"/>
  <c r="C233" i="34"/>
  <c r="D233" i="34"/>
  <c r="A233" i="34"/>
  <c r="B234" i="34"/>
  <c r="C234" i="34"/>
  <c r="D234" i="34"/>
  <c r="A234" i="34"/>
  <c r="B235" i="34"/>
  <c r="C235" i="34"/>
  <c r="D235" i="34"/>
  <c r="A235" i="34"/>
  <c r="B236" i="34"/>
  <c r="C236" i="34"/>
  <c r="D236" i="34"/>
  <c r="A236" i="34"/>
  <c r="B237" i="34"/>
  <c r="C237" i="34"/>
  <c r="D237" i="34"/>
  <c r="A237" i="34"/>
  <c r="B238" i="34"/>
  <c r="C238" i="34"/>
  <c r="D238" i="34"/>
  <c r="A238" i="34"/>
  <c r="B239" i="34"/>
  <c r="C239" i="34"/>
  <c r="D239" i="34"/>
  <c r="A239" i="34"/>
  <c r="B240" i="34"/>
  <c r="C240" i="34"/>
  <c r="D240" i="34"/>
  <c r="A240" i="34"/>
  <c r="B241" i="34"/>
  <c r="C241" i="34"/>
  <c r="D241" i="34"/>
  <c r="A241" i="34"/>
  <c r="B242" i="34"/>
  <c r="C242" i="34"/>
  <c r="D242" i="34"/>
  <c r="A242" i="34"/>
  <c r="B243" i="34"/>
  <c r="C243" i="34"/>
  <c r="D243" i="34"/>
  <c r="A243" i="34"/>
  <c r="B244" i="34"/>
  <c r="C244" i="34"/>
  <c r="D244" i="34"/>
  <c r="A244" i="34"/>
  <c r="B245" i="34"/>
  <c r="C245" i="34"/>
  <c r="D245" i="34"/>
  <c r="A245" i="34"/>
  <c r="B246" i="34"/>
  <c r="C246" i="34"/>
  <c r="D246" i="34"/>
  <c r="A246" i="34"/>
  <c r="B247" i="34"/>
  <c r="C247" i="34"/>
  <c r="D247" i="34"/>
  <c r="A247" i="34"/>
  <c r="B248" i="34"/>
  <c r="C248" i="34"/>
  <c r="D248" i="34"/>
  <c r="A248" i="34"/>
  <c r="B249" i="34"/>
  <c r="C249" i="34"/>
  <c r="D249" i="34"/>
  <c r="A249" i="34"/>
  <c r="B250" i="34"/>
  <c r="C250" i="34"/>
  <c r="D250" i="34"/>
  <c r="A250" i="34"/>
  <c r="B251" i="34"/>
  <c r="C251" i="34"/>
  <c r="D251" i="34"/>
  <c r="A251" i="34"/>
  <c r="B252" i="34"/>
  <c r="C252" i="34"/>
  <c r="D252" i="34"/>
  <c r="A252" i="34"/>
  <c r="B253" i="34"/>
  <c r="C253" i="34"/>
  <c r="D253" i="34"/>
  <c r="A253" i="34"/>
  <c r="B254" i="34"/>
  <c r="C254" i="34"/>
  <c r="D254" i="34"/>
  <c r="A254" i="34"/>
  <c r="B255" i="34"/>
  <c r="C255" i="34"/>
  <c r="D255" i="34"/>
  <c r="A255" i="34"/>
  <c r="B256" i="34"/>
  <c r="C256" i="34"/>
  <c r="D256" i="34"/>
  <c r="A256" i="34"/>
  <c r="B257" i="34"/>
  <c r="C257" i="34"/>
  <c r="D257" i="34"/>
  <c r="A257" i="34"/>
  <c r="B258" i="34"/>
  <c r="C258" i="34"/>
  <c r="D258" i="34"/>
  <c r="A258" i="34"/>
  <c r="B259" i="34"/>
  <c r="C259" i="34"/>
  <c r="D259" i="34"/>
  <c r="A259" i="34"/>
  <c r="B260" i="34"/>
  <c r="C260" i="34"/>
  <c r="D260" i="34"/>
  <c r="A260" i="34"/>
  <c r="B261" i="34"/>
  <c r="C261" i="34"/>
  <c r="D261" i="34"/>
  <c r="A261" i="34"/>
  <c r="B262" i="34"/>
  <c r="C262" i="34"/>
  <c r="D262" i="34"/>
  <c r="A262" i="34"/>
  <c r="B263" i="34"/>
  <c r="C263" i="34"/>
  <c r="D263" i="34"/>
  <c r="A263" i="34"/>
  <c r="B264" i="34"/>
  <c r="C264" i="34"/>
  <c r="D264" i="34"/>
  <c r="A264" i="34"/>
  <c r="B265" i="34"/>
  <c r="C265" i="34"/>
  <c r="D265" i="34"/>
  <c r="A265" i="34"/>
  <c r="B266" i="34"/>
  <c r="C266" i="34"/>
  <c r="D266" i="34"/>
  <c r="A266" i="34"/>
  <c r="B267" i="34"/>
  <c r="C267" i="34"/>
  <c r="D267" i="34"/>
  <c r="A267" i="34"/>
  <c r="B268" i="34"/>
  <c r="C268" i="34"/>
  <c r="D268" i="34"/>
  <c r="A268" i="34"/>
  <c r="B269" i="34"/>
  <c r="C269" i="34"/>
  <c r="D269" i="34"/>
  <c r="A269" i="34"/>
  <c r="B270" i="34"/>
  <c r="C270" i="34"/>
  <c r="D270" i="34"/>
  <c r="A270" i="34"/>
  <c r="B271" i="34"/>
  <c r="C271" i="34"/>
  <c r="D271" i="34"/>
  <c r="A271" i="34"/>
  <c r="B272" i="34"/>
  <c r="C272" i="34"/>
  <c r="D272" i="34"/>
  <c r="A272" i="34"/>
  <c r="B273" i="34"/>
  <c r="C273" i="34"/>
  <c r="D273" i="34"/>
  <c r="A273" i="34"/>
  <c r="B274" i="34"/>
  <c r="C274" i="34"/>
  <c r="D274" i="34"/>
  <c r="A274" i="34"/>
  <c r="B275" i="34"/>
  <c r="C275" i="34"/>
  <c r="D275" i="34"/>
  <c r="A275" i="34"/>
  <c r="B276" i="34"/>
  <c r="C276" i="34"/>
  <c r="D276" i="34"/>
  <c r="A276" i="34"/>
  <c r="B277" i="34"/>
  <c r="C277" i="34"/>
  <c r="D277" i="34"/>
  <c r="A277" i="34"/>
  <c r="B278" i="34"/>
  <c r="C278" i="34"/>
  <c r="D278" i="34"/>
  <c r="A278" i="34"/>
  <c r="B279" i="34"/>
  <c r="C279" i="34"/>
  <c r="D279" i="34"/>
  <c r="A279" i="34"/>
  <c r="B280" i="34"/>
  <c r="C280" i="34"/>
  <c r="D280" i="34"/>
  <c r="A280" i="34"/>
  <c r="B281" i="34"/>
  <c r="C281" i="34"/>
  <c r="D281" i="34"/>
  <c r="A281" i="34"/>
  <c r="B282" i="34"/>
  <c r="C282" i="34"/>
  <c r="D282" i="34"/>
  <c r="A282" i="34"/>
  <c r="B283" i="34"/>
  <c r="C283" i="34"/>
  <c r="D283" i="34"/>
  <c r="A283" i="34"/>
  <c r="B284" i="34"/>
  <c r="C284" i="34"/>
  <c r="D284" i="34"/>
  <c r="A284" i="34"/>
  <c r="B285" i="34"/>
  <c r="C285" i="34"/>
  <c r="D285" i="34"/>
  <c r="A285" i="34"/>
  <c r="B286" i="34"/>
  <c r="C286" i="34"/>
  <c r="D286" i="34"/>
  <c r="A286" i="34"/>
  <c r="B287" i="34"/>
  <c r="C287" i="34"/>
  <c r="D287" i="34"/>
  <c r="A287" i="34"/>
  <c r="B288" i="34"/>
  <c r="C288" i="34"/>
  <c r="D288" i="34"/>
  <c r="A288" i="34"/>
  <c r="B289" i="34"/>
  <c r="C289" i="34"/>
  <c r="D289" i="34"/>
  <c r="A289" i="34"/>
  <c r="B290" i="34"/>
  <c r="C290" i="34"/>
  <c r="D290" i="34"/>
  <c r="A290" i="34"/>
  <c r="B291" i="34"/>
  <c r="C291" i="34"/>
  <c r="D291" i="34"/>
  <c r="A291" i="34"/>
  <c r="B292" i="34"/>
  <c r="C292" i="34"/>
  <c r="D292" i="34"/>
  <c r="A292" i="34"/>
  <c r="B293" i="34"/>
  <c r="C293" i="34"/>
  <c r="D293" i="34"/>
  <c r="A293" i="34"/>
  <c r="B294" i="34"/>
  <c r="C294" i="34"/>
  <c r="D294" i="34"/>
  <c r="A294" i="34"/>
  <c r="B295" i="34"/>
  <c r="C295" i="34"/>
  <c r="D295" i="34"/>
  <c r="A295" i="34"/>
  <c r="B296" i="34"/>
  <c r="C296" i="34"/>
  <c r="D296" i="34"/>
  <c r="A296" i="34"/>
  <c r="B297" i="34"/>
  <c r="C297" i="34"/>
  <c r="D297" i="34"/>
  <c r="A297" i="34"/>
  <c r="B298" i="34"/>
  <c r="C298" i="34"/>
  <c r="D298" i="34"/>
  <c r="A298" i="34"/>
  <c r="B299" i="34"/>
  <c r="C299" i="34"/>
  <c r="D299" i="34"/>
  <c r="A299" i="34"/>
  <c r="B300" i="34"/>
  <c r="C300" i="34"/>
  <c r="D300" i="34"/>
  <c r="A300" i="34"/>
  <c r="B301" i="34"/>
  <c r="C301" i="34"/>
  <c r="D301" i="34"/>
  <c r="A301" i="34"/>
  <c r="B302" i="34"/>
  <c r="C302" i="34"/>
  <c r="D302" i="34"/>
  <c r="A302" i="34"/>
  <c r="B303" i="34"/>
  <c r="C303" i="34"/>
  <c r="D303" i="34"/>
  <c r="A303" i="34"/>
  <c r="B304" i="34"/>
  <c r="C304" i="34"/>
  <c r="D304" i="34"/>
  <c r="A304" i="34"/>
  <c r="B305" i="34"/>
  <c r="C305" i="34"/>
  <c r="D305" i="34"/>
  <c r="A305" i="34"/>
  <c r="B306" i="34"/>
  <c r="C306" i="34"/>
  <c r="D306" i="34"/>
  <c r="A306" i="34"/>
  <c r="B307" i="34"/>
  <c r="C307" i="34"/>
  <c r="D307" i="34"/>
  <c r="A307" i="34"/>
  <c r="B308" i="34"/>
  <c r="C308" i="34"/>
  <c r="D308" i="34"/>
  <c r="A308" i="34"/>
  <c r="B309" i="34"/>
  <c r="C309" i="34"/>
  <c r="D309" i="34"/>
  <c r="A309" i="34"/>
  <c r="B310" i="34"/>
  <c r="C310" i="34"/>
  <c r="D310" i="34"/>
  <c r="A310" i="34"/>
  <c r="B311" i="34"/>
  <c r="C311" i="34"/>
  <c r="D311" i="34"/>
  <c r="A311" i="34"/>
  <c r="B312" i="34"/>
  <c r="C312" i="34"/>
  <c r="D312" i="34"/>
  <c r="A312" i="34"/>
  <c r="B313" i="34"/>
  <c r="C313" i="34"/>
  <c r="D313" i="34"/>
  <c r="A313" i="34"/>
  <c r="B314" i="34"/>
  <c r="C314" i="34"/>
  <c r="D314" i="34"/>
  <c r="A314" i="34"/>
  <c r="B315" i="34"/>
  <c r="C315" i="34"/>
  <c r="D315" i="34"/>
  <c r="A315" i="34"/>
  <c r="B316" i="34"/>
  <c r="C316" i="34"/>
  <c r="D316" i="34"/>
  <c r="A316" i="34"/>
  <c r="B317" i="34"/>
  <c r="C317" i="34"/>
  <c r="D317" i="34"/>
  <c r="A317" i="34"/>
  <c r="B318" i="34"/>
  <c r="C318" i="34"/>
  <c r="D318" i="34"/>
  <c r="A318" i="34"/>
  <c r="B319" i="34"/>
  <c r="C319" i="34"/>
  <c r="D319" i="34"/>
  <c r="A319" i="34"/>
  <c r="B320" i="34"/>
  <c r="C320" i="34"/>
  <c r="D320" i="34"/>
  <c r="A320" i="34"/>
  <c r="B321" i="34"/>
  <c r="C321" i="34"/>
  <c r="D321" i="34"/>
  <c r="A321" i="34"/>
  <c r="B322" i="34"/>
  <c r="C322" i="34"/>
  <c r="D322" i="34"/>
  <c r="A322" i="34"/>
  <c r="B323" i="34"/>
  <c r="C323" i="34"/>
  <c r="D323" i="34"/>
  <c r="A323" i="34"/>
  <c r="B324" i="34"/>
  <c r="C324" i="34"/>
  <c r="D324" i="34"/>
  <c r="A324" i="34"/>
  <c r="B325" i="34"/>
  <c r="C325" i="34"/>
  <c r="D325" i="34"/>
  <c r="A325" i="34"/>
  <c r="B326" i="34"/>
  <c r="C326" i="34"/>
  <c r="D326" i="34"/>
  <c r="A326" i="34"/>
  <c r="B327" i="34"/>
  <c r="C327" i="34"/>
  <c r="D327" i="34"/>
  <c r="A327" i="34"/>
  <c r="B328" i="34"/>
  <c r="C328" i="34"/>
  <c r="D328" i="34"/>
  <c r="A328" i="34"/>
  <c r="B329" i="34"/>
  <c r="C329" i="34"/>
  <c r="D329" i="34"/>
  <c r="A329" i="34"/>
  <c r="B330" i="34"/>
  <c r="C330" i="34"/>
  <c r="D330" i="34"/>
  <c r="A330" i="34"/>
  <c r="B331" i="34"/>
  <c r="C331" i="34"/>
  <c r="D331" i="34"/>
  <c r="A331" i="34"/>
  <c r="B332" i="34"/>
  <c r="C332" i="34"/>
  <c r="D332" i="34"/>
  <c r="A332" i="34"/>
  <c r="B333" i="34"/>
  <c r="C333" i="34"/>
  <c r="D333" i="34"/>
  <c r="A333" i="34"/>
  <c r="B334" i="34"/>
  <c r="C334" i="34"/>
  <c r="D334" i="34"/>
  <c r="A334" i="34"/>
  <c r="B335" i="34"/>
  <c r="C335" i="34"/>
  <c r="D335" i="34"/>
  <c r="A335" i="34"/>
  <c r="B336" i="34"/>
  <c r="C336" i="34"/>
  <c r="D336" i="34"/>
  <c r="A336" i="34"/>
  <c r="B337" i="34"/>
  <c r="C337" i="34"/>
  <c r="D337" i="34"/>
  <c r="A337" i="34"/>
  <c r="B338" i="34"/>
  <c r="C338" i="34"/>
  <c r="D338" i="34"/>
  <c r="A338" i="34"/>
  <c r="B339" i="34"/>
  <c r="C339" i="34"/>
  <c r="D339" i="34"/>
  <c r="A339" i="34"/>
  <c r="B340" i="34"/>
  <c r="C340" i="34"/>
  <c r="D340" i="34"/>
  <c r="A340" i="34"/>
  <c r="B341" i="34"/>
  <c r="C341" i="34"/>
  <c r="D341" i="34"/>
  <c r="A341" i="34"/>
  <c r="B342" i="34"/>
  <c r="C342" i="34"/>
  <c r="D342" i="34"/>
  <c r="A342" i="34"/>
  <c r="B343" i="34"/>
  <c r="C343" i="34"/>
  <c r="D343" i="34"/>
  <c r="A343" i="34"/>
  <c r="B344" i="34"/>
  <c r="C344" i="34"/>
  <c r="D344" i="34"/>
  <c r="A344" i="34"/>
  <c r="B345" i="34"/>
  <c r="C345" i="34"/>
  <c r="D345" i="34"/>
  <c r="A345" i="34"/>
  <c r="B346" i="34"/>
  <c r="C346" i="34"/>
  <c r="D346" i="34"/>
  <c r="A346" i="34"/>
  <c r="B347" i="34"/>
  <c r="C347" i="34"/>
  <c r="D347" i="34"/>
  <c r="A347" i="34"/>
  <c r="B348" i="34"/>
  <c r="C348" i="34"/>
  <c r="D348" i="34"/>
  <c r="A348" i="34"/>
  <c r="B349" i="34"/>
  <c r="C349" i="34"/>
  <c r="D349" i="34"/>
  <c r="A349" i="34"/>
  <c r="B350" i="34"/>
  <c r="C350" i="34"/>
  <c r="D350" i="34"/>
  <c r="A350" i="34"/>
  <c r="B351" i="34"/>
  <c r="C351" i="34"/>
  <c r="D351" i="34"/>
  <c r="A351" i="34"/>
  <c r="B352" i="34"/>
  <c r="C352" i="34"/>
  <c r="D352" i="34"/>
  <c r="A352" i="34"/>
  <c r="B353" i="34"/>
  <c r="C353" i="34"/>
  <c r="D353" i="34"/>
  <c r="A353" i="34"/>
  <c r="B354" i="34"/>
  <c r="C354" i="34"/>
  <c r="D354" i="34"/>
  <c r="A354" i="34"/>
  <c r="B355" i="34"/>
  <c r="C355" i="34"/>
  <c r="D355" i="34"/>
  <c r="A355" i="34"/>
  <c r="B356" i="34"/>
  <c r="C356" i="34"/>
  <c r="D356" i="34"/>
  <c r="A356" i="34"/>
  <c r="B357" i="34"/>
  <c r="C357" i="34"/>
  <c r="D357" i="34"/>
  <c r="A357" i="34"/>
  <c r="B358" i="34"/>
  <c r="C358" i="34"/>
  <c r="D358" i="34"/>
  <c r="A358" i="34"/>
  <c r="B359" i="34"/>
  <c r="C359" i="34"/>
  <c r="D359" i="34"/>
  <c r="A359" i="34"/>
  <c r="B360" i="34"/>
  <c r="C360" i="34"/>
  <c r="D360" i="34"/>
  <c r="A360" i="34"/>
  <c r="B361" i="34"/>
  <c r="C361" i="34"/>
  <c r="D361" i="34"/>
  <c r="A361" i="34"/>
  <c r="B362" i="34"/>
  <c r="C362" i="34"/>
  <c r="D362" i="34"/>
  <c r="A362" i="34"/>
  <c r="B363" i="34"/>
  <c r="C363" i="34"/>
  <c r="D363" i="34"/>
  <c r="A363" i="34"/>
  <c r="B364" i="34"/>
  <c r="C364" i="34"/>
  <c r="D364" i="34"/>
  <c r="A364" i="34"/>
  <c r="B365" i="34"/>
  <c r="C365" i="34"/>
  <c r="D365" i="34"/>
  <c r="A365" i="34"/>
  <c r="B366" i="34"/>
  <c r="C366" i="34"/>
  <c r="D366" i="34"/>
  <c r="A366" i="34"/>
  <c r="B367" i="34"/>
  <c r="C367" i="34"/>
  <c r="D367" i="34"/>
  <c r="A367" i="34"/>
  <c r="B368" i="34"/>
  <c r="C368" i="34"/>
  <c r="D368" i="34"/>
  <c r="A368" i="34"/>
  <c r="B369" i="34"/>
  <c r="C369" i="34"/>
  <c r="D369" i="34"/>
  <c r="A369" i="34"/>
  <c r="B370" i="34"/>
  <c r="C370" i="34"/>
  <c r="D370" i="34"/>
  <c r="A370" i="34"/>
  <c r="B371" i="34"/>
  <c r="C371" i="34"/>
  <c r="D371" i="34"/>
  <c r="A371" i="34"/>
  <c r="B372" i="34"/>
  <c r="C372" i="34"/>
  <c r="D372" i="34"/>
  <c r="A372" i="34"/>
  <c r="B373" i="34"/>
  <c r="C373" i="34"/>
  <c r="D373" i="34"/>
  <c r="A373" i="34"/>
  <c r="B374" i="34"/>
  <c r="C374" i="34"/>
  <c r="D374" i="34"/>
  <c r="A374" i="34"/>
  <c r="B375" i="34"/>
  <c r="C375" i="34"/>
  <c r="D375" i="34"/>
  <c r="A375" i="34"/>
  <c r="B376" i="34"/>
  <c r="C376" i="34"/>
  <c r="D376" i="34"/>
  <c r="A376" i="34"/>
  <c r="B377" i="34"/>
  <c r="C377" i="34"/>
  <c r="D377" i="34"/>
  <c r="A377" i="34"/>
  <c r="B378" i="34"/>
  <c r="C378" i="34"/>
  <c r="D378" i="34"/>
  <c r="A378" i="34"/>
  <c r="B379" i="34"/>
  <c r="C379" i="34"/>
  <c r="D379" i="34"/>
  <c r="A379" i="34"/>
  <c r="B380" i="34"/>
  <c r="C380" i="34"/>
  <c r="D380" i="34"/>
  <c r="A380" i="34"/>
  <c r="B381" i="34"/>
  <c r="C381" i="34"/>
  <c r="D381" i="34"/>
  <c r="A381" i="34"/>
  <c r="B382" i="34"/>
  <c r="C382" i="34"/>
  <c r="D382" i="34"/>
  <c r="A382" i="34"/>
  <c r="B383" i="34"/>
  <c r="C383" i="34"/>
  <c r="D383" i="34"/>
  <c r="A383" i="34"/>
  <c r="B384" i="34"/>
  <c r="C384" i="34"/>
  <c r="D384" i="34"/>
  <c r="A384" i="34"/>
  <c r="B385" i="34"/>
  <c r="C385" i="34"/>
  <c r="D385" i="34"/>
  <c r="A385" i="34"/>
  <c r="B386" i="34"/>
  <c r="C386" i="34"/>
  <c r="D386" i="34"/>
  <c r="A386" i="34"/>
  <c r="B387" i="34"/>
  <c r="C387" i="34"/>
  <c r="D387" i="34"/>
  <c r="A387" i="34"/>
  <c r="B388" i="34"/>
  <c r="C388" i="34"/>
  <c r="D388" i="34"/>
  <c r="A388" i="34"/>
  <c r="B389" i="34"/>
  <c r="C389" i="34"/>
  <c r="D389" i="34"/>
  <c r="A389" i="34"/>
  <c r="B390" i="34"/>
  <c r="C390" i="34"/>
  <c r="D390" i="34"/>
  <c r="A390" i="34"/>
  <c r="B391" i="34"/>
  <c r="C391" i="34"/>
  <c r="D391" i="34"/>
  <c r="A391" i="34"/>
  <c r="B392" i="34"/>
  <c r="C392" i="34"/>
  <c r="D392" i="34"/>
  <c r="A392" i="34"/>
  <c r="B393" i="34"/>
  <c r="C393" i="34"/>
  <c r="D393" i="34"/>
  <c r="A393" i="34"/>
  <c r="B394" i="34"/>
  <c r="C394" i="34"/>
  <c r="D394" i="34"/>
  <c r="A394" i="34"/>
  <c r="B395" i="34"/>
  <c r="C395" i="34"/>
  <c r="D395" i="34"/>
  <c r="A395" i="34"/>
  <c r="B396" i="34"/>
  <c r="C396" i="34"/>
  <c r="D396" i="34"/>
  <c r="A396" i="34"/>
  <c r="B397" i="34"/>
  <c r="C397" i="34"/>
  <c r="D397" i="34"/>
  <c r="A397" i="34"/>
  <c r="B398" i="34"/>
  <c r="C398" i="34"/>
  <c r="D398" i="34"/>
  <c r="A398" i="34"/>
  <c r="B399" i="34"/>
  <c r="C399" i="34"/>
  <c r="D399" i="34"/>
  <c r="A399" i="34"/>
  <c r="B400" i="34"/>
  <c r="C400" i="34"/>
  <c r="D400" i="34"/>
  <c r="A400" i="34"/>
  <c r="B401" i="34"/>
  <c r="C401" i="34"/>
  <c r="D401" i="34"/>
  <c r="A401" i="34"/>
  <c r="B402" i="34"/>
  <c r="C402" i="34"/>
  <c r="D402" i="34"/>
  <c r="A402" i="34"/>
  <c r="B403" i="34"/>
  <c r="C403" i="34"/>
  <c r="D403" i="34"/>
  <c r="A403" i="34"/>
  <c r="B404" i="34"/>
  <c r="C404" i="34"/>
  <c r="D404" i="34"/>
  <c r="A404" i="34"/>
  <c r="B405" i="34"/>
  <c r="C405" i="34"/>
  <c r="D405" i="34"/>
  <c r="A405" i="34"/>
  <c r="B406" i="34"/>
  <c r="C406" i="34"/>
  <c r="D406" i="34"/>
  <c r="A406" i="34"/>
  <c r="B407" i="34"/>
  <c r="C407" i="34"/>
  <c r="D407" i="34"/>
  <c r="A407" i="34"/>
  <c r="B408" i="34"/>
  <c r="C408" i="34"/>
  <c r="D408" i="34"/>
  <c r="A408" i="34"/>
  <c r="B409" i="34"/>
  <c r="C409" i="34"/>
  <c r="D409" i="34"/>
  <c r="A409" i="34"/>
  <c r="B410" i="34"/>
  <c r="C410" i="34"/>
  <c r="D410" i="34"/>
  <c r="A410" i="34"/>
  <c r="B411" i="34"/>
  <c r="C411" i="34"/>
  <c r="D411" i="34"/>
  <c r="A411" i="34"/>
  <c r="B412" i="34"/>
  <c r="C412" i="34"/>
  <c r="D412" i="34"/>
  <c r="A412" i="34"/>
  <c r="B413" i="34"/>
  <c r="C413" i="34"/>
  <c r="D413" i="34"/>
  <c r="A413" i="34"/>
  <c r="B414" i="34"/>
  <c r="C414" i="34"/>
  <c r="D414" i="34"/>
  <c r="A414" i="34"/>
  <c r="B415" i="34"/>
  <c r="C415" i="34"/>
  <c r="D415" i="34"/>
  <c r="A415" i="34"/>
  <c r="B416" i="34"/>
  <c r="C416" i="34"/>
  <c r="D416" i="34"/>
  <c r="A416" i="34"/>
  <c r="B417" i="34"/>
  <c r="C417" i="34"/>
  <c r="D417" i="34"/>
  <c r="A417" i="34"/>
  <c r="B418" i="34"/>
  <c r="C418" i="34"/>
  <c r="D418" i="34"/>
  <c r="A418" i="34"/>
  <c r="B419" i="34"/>
  <c r="C419" i="34"/>
  <c r="D419" i="34"/>
  <c r="A419" i="34"/>
  <c r="B420" i="34"/>
  <c r="C420" i="34"/>
  <c r="D420" i="34"/>
  <c r="A420" i="34"/>
  <c r="B421" i="34"/>
  <c r="C421" i="34"/>
  <c r="D421" i="34"/>
  <c r="A421" i="34"/>
  <c r="B422" i="34"/>
  <c r="C422" i="34"/>
  <c r="D422" i="34"/>
  <c r="A422" i="34"/>
  <c r="B423" i="34"/>
  <c r="C423" i="34"/>
  <c r="D423" i="34"/>
  <c r="A423" i="34"/>
  <c r="B424" i="34"/>
  <c r="C424" i="34"/>
  <c r="D424" i="34"/>
  <c r="A424" i="34"/>
  <c r="B425" i="34"/>
  <c r="C425" i="34"/>
  <c r="D425" i="34"/>
  <c r="A425" i="34"/>
  <c r="B426" i="34"/>
  <c r="C426" i="34"/>
  <c r="D426" i="34"/>
  <c r="A426" i="34"/>
  <c r="B427" i="34"/>
  <c r="C427" i="34"/>
  <c r="D427" i="34"/>
  <c r="A427" i="34"/>
  <c r="B428" i="34"/>
  <c r="C428" i="34"/>
  <c r="D428" i="34"/>
  <c r="A428" i="34"/>
  <c r="B429" i="34"/>
  <c r="C429" i="34"/>
  <c r="D429" i="34"/>
  <c r="A429" i="34"/>
  <c r="B430" i="34"/>
  <c r="C430" i="34"/>
  <c r="D430" i="34"/>
  <c r="A430" i="34"/>
  <c r="B431" i="34"/>
  <c r="C431" i="34"/>
  <c r="D431" i="34"/>
  <c r="A431" i="34"/>
  <c r="B432" i="34"/>
  <c r="C432" i="34"/>
  <c r="D432" i="34"/>
  <c r="A432" i="34"/>
  <c r="B433" i="34"/>
  <c r="C433" i="34"/>
  <c r="D433" i="34"/>
  <c r="A433" i="34"/>
  <c r="B434" i="34"/>
  <c r="C434" i="34"/>
  <c r="D434" i="34"/>
  <c r="A434" i="34"/>
  <c r="B435" i="34"/>
  <c r="C435" i="34"/>
  <c r="D435" i="34"/>
  <c r="A435" i="34"/>
  <c r="B436" i="34"/>
  <c r="C436" i="34"/>
  <c r="D436" i="34"/>
  <c r="A436" i="34"/>
  <c r="B437" i="34"/>
  <c r="C437" i="34"/>
  <c r="D437" i="34"/>
  <c r="A437" i="34"/>
  <c r="B438" i="34"/>
  <c r="C438" i="34"/>
  <c r="D438" i="34"/>
  <c r="A438" i="34"/>
  <c r="B439" i="34"/>
  <c r="C439" i="34"/>
  <c r="D439" i="34"/>
  <c r="A439" i="34"/>
  <c r="B440" i="34"/>
  <c r="C440" i="34"/>
  <c r="D440" i="34"/>
  <c r="A440" i="34"/>
  <c r="B441" i="34"/>
  <c r="C441" i="34"/>
  <c r="D441" i="34"/>
  <c r="A441" i="34"/>
  <c r="B442" i="34"/>
  <c r="C442" i="34"/>
  <c r="D442" i="34"/>
  <c r="A442" i="34"/>
  <c r="B443" i="34"/>
  <c r="C443" i="34"/>
  <c r="D443" i="34"/>
  <c r="A443" i="34"/>
  <c r="B444" i="34"/>
  <c r="C444" i="34"/>
  <c r="D444" i="34"/>
  <c r="A444" i="34"/>
  <c r="B445" i="34"/>
  <c r="C445" i="34"/>
  <c r="D445" i="34"/>
  <c r="A445" i="34"/>
  <c r="B446" i="34"/>
  <c r="C446" i="34"/>
  <c r="D446" i="34"/>
  <c r="A446" i="34"/>
  <c r="B447" i="34"/>
  <c r="C447" i="34"/>
  <c r="D447" i="34"/>
  <c r="A447" i="34"/>
  <c r="B448" i="34"/>
  <c r="C448" i="34"/>
  <c r="D448" i="34"/>
  <c r="A448" i="34"/>
  <c r="B449" i="34"/>
  <c r="C449" i="34"/>
  <c r="D449" i="34"/>
  <c r="A449" i="34"/>
  <c r="B450" i="34"/>
  <c r="C450" i="34"/>
  <c r="D450" i="34"/>
  <c r="A450" i="34"/>
  <c r="B451" i="34"/>
  <c r="C451" i="34"/>
  <c r="D451" i="34"/>
  <c r="A451" i="34"/>
  <c r="B452" i="34"/>
  <c r="C452" i="34"/>
  <c r="D452" i="34"/>
  <c r="A452" i="34"/>
  <c r="B453" i="34"/>
  <c r="C453" i="34"/>
  <c r="D453" i="34"/>
  <c r="A453" i="34"/>
  <c r="B454" i="34"/>
  <c r="C454" i="34"/>
  <c r="D454" i="34"/>
  <c r="A454" i="34"/>
  <c r="B455" i="34"/>
  <c r="C455" i="34"/>
  <c r="D455" i="34"/>
  <c r="A455" i="34"/>
  <c r="B456" i="34"/>
  <c r="C456" i="34"/>
  <c r="D456" i="34"/>
  <c r="A456" i="34"/>
  <c r="B457" i="34"/>
  <c r="C457" i="34"/>
  <c r="D457" i="34"/>
  <c r="A457" i="34"/>
  <c r="B458" i="34"/>
  <c r="C458" i="34"/>
  <c r="D458" i="34"/>
  <c r="A458" i="34"/>
  <c r="B459" i="34"/>
  <c r="C459" i="34"/>
  <c r="D459" i="34"/>
  <c r="A459" i="34"/>
  <c r="B460" i="34"/>
  <c r="C460" i="34"/>
  <c r="D460" i="34"/>
  <c r="A460" i="34"/>
  <c r="B461" i="34"/>
  <c r="C461" i="34"/>
  <c r="D461" i="34"/>
  <c r="A461" i="34"/>
  <c r="B462" i="34"/>
  <c r="C462" i="34"/>
  <c r="D462" i="34"/>
  <c r="A462" i="34"/>
  <c r="B463" i="34"/>
  <c r="C463" i="34"/>
  <c r="D463" i="34"/>
  <c r="A463" i="34"/>
  <c r="B464" i="34"/>
  <c r="C464" i="34"/>
  <c r="D464" i="34"/>
  <c r="A464" i="34"/>
  <c r="B465" i="34"/>
  <c r="C465" i="34"/>
  <c r="D465" i="34"/>
  <c r="A465" i="34"/>
  <c r="B466" i="34"/>
  <c r="C466" i="34"/>
  <c r="D466" i="34"/>
  <c r="A466" i="34"/>
  <c r="B467" i="34"/>
  <c r="C467" i="34"/>
  <c r="D467" i="34"/>
  <c r="A467" i="34"/>
  <c r="B468" i="34"/>
  <c r="C468" i="34"/>
  <c r="D468" i="34"/>
  <c r="A468" i="34"/>
  <c r="B469" i="34"/>
  <c r="C469" i="34"/>
  <c r="D469" i="34"/>
  <c r="A469" i="34"/>
  <c r="B470" i="34"/>
  <c r="C470" i="34"/>
  <c r="D470" i="34"/>
  <c r="A470" i="34"/>
  <c r="B471" i="34"/>
  <c r="C471" i="34"/>
  <c r="D471" i="34"/>
  <c r="A471" i="34"/>
  <c r="B472" i="34"/>
  <c r="C472" i="34"/>
  <c r="D472" i="34"/>
  <c r="A472" i="34"/>
  <c r="B473" i="34"/>
  <c r="C473" i="34"/>
  <c r="D473" i="34"/>
  <c r="A473" i="34"/>
  <c r="B474" i="34"/>
  <c r="C474" i="34"/>
  <c r="D474" i="34"/>
  <c r="A474" i="34"/>
  <c r="B475" i="34"/>
  <c r="C475" i="34"/>
  <c r="D475" i="34"/>
  <c r="A475" i="34"/>
  <c r="B476" i="34"/>
  <c r="C476" i="34"/>
  <c r="D476" i="34"/>
  <c r="A476" i="34"/>
  <c r="B477" i="34"/>
  <c r="C477" i="34"/>
  <c r="D477" i="34"/>
  <c r="A477" i="34"/>
  <c r="B478" i="34"/>
  <c r="C478" i="34"/>
  <c r="D478" i="34"/>
  <c r="A478" i="34"/>
  <c r="B479" i="34"/>
  <c r="C479" i="34"/>
  <c r="D479" i="34"/>
  <c r="A479" i="34"/>
  <c r="B480" i="34"/>
  <c r="C480" i="34"/>
  <c r="D480" i="34"/>
  <c r="A480" i="34"/>
  <c r="B481" i="34"/>
  <c r="C481" i="34"/>
  <c r="D481" i="34"/>
  <c r="A481" i="34"/>
  <c r="B482" i="34"/>
  <c r="C482" i="34"/>
  <c r="D482" i="34"/>
  <c r="A482" i="34"/>
  <c r="B483" i="34"/>
  <c r="C483" i="34"/>
  <c r="D483" i="34"/>
  <c r="A483" i="34"/>
  <c r="B484" i="34"/>
  <c r="C484" i="34"/>
  <c r="D484" i="34"/>
  <c r="A484" i="34"/>
  <c r="B485" i="34"/>
  <c r="C485" i="34"/>
  <c r="D485" i="34"/>
  <c r="A485" i="34"/>
  <c r="B486" i="34"/>
  <c r="C486" i="34"/>
  <c r="D486" i="34"/>
  <c r="A486" i="34"/>
  <c r="B487" i="34"/>
  <c r="C487" i="34"/>
  <c r="D487" i="34"/>
  <c r="A487" i="34"/>
  <c r="B488" i="34"/>
  <c r="C488" i="34"/>
  <c r="D488" i="34"/>
  <c r="A488" i="34"/>
  <c r="B489" i="34"/>
  <c r="C489" i="34"/>
  <c r="D489" i="34"/>
  <c r="A489" i="34"/>
  <c r="B490" i="34"/>
  <c r="C490" i="34"/>
  <c r="D490" i="34"/>
  <c r="A490" i="34"/>
  <c r="B491" i="34"/>
  <c r="C491" i="34"/>
  <c r="D491" i="34"/>
  <c r="A491" i="34"/>
  <c r="B492" i="34"/>
  <c r="C492" i="34"/>
  <c r="D492" i="34"/>
  <c r="A492" i="34"/>
  <c r="B493" i="34"/>
  <c r="C493" i="34"/>
  <c r="D493" i="34"/>
  <c r="A493" i="34"/>
  <c r="B494" i="34"/>
  <c r="C494" i="34"/>
  <c r="D494" i="34"/>
  <c r="A494" i="34"/>
  <c r="B495" i="34"/>
  <c r="C495" i="34"/>
  <c r="D495" i="34"/>
  <c r="A495" i="34"/>
  <c r="B496" i="34"/>
  <c r="C496" i="34"/>
  <c r="D496" i="34"/>
  <c r="A496" i="34"/>
  <c r="B497" i="34"/>
  <c r="C497" i="34"/>
  <c r="D497" i="34"/>
  <c r="A497" i="34"/>
  <c r="B498" i="34"/>
  <c r="C498" i="34"/>
  <c r="D498" i="34"/>
  <c r="A498" i="34"/>
  <c r="B499" i="34"/>
  <c r="C499" i="34"/>
  <c r="D499" i="34"/>
  <c r="A499" i="34"/>
  <c r="B500" i="34"/>
  <c r="C500" i="34"/>
  <c r="D500" i="34"/>
  <c r="A500" i="34"/>
  <c r="B501" i="34"/>
  <c r="C501" i="34"/>
  <c r="D501" i="34"/>
  <c r="A501" i="34"/>
  <c r="B502" i="34"/>
  <c r="C502" i="34"/>
  <c r="D502" i="34"/>
  <c r="A502" i="34"/>
  <c r="B503" i="34"/>
  <c r="C503" i="34"/>
  <c r="D503" i="34"/>
  <c r="A503" i="34"/>
  <c r="B504" i="34"/>
  <c r="C504" i="34"/>
  <c r="D504" i="34"/>
  <c r="A504" i="34"/>
  <c r="B505" i="34"/>
  <c r="C505" i="34"/>
  <c r="D505" i="34"/>
  <c r="A505" i="34"/>
  <c r="B506" i="34"/>
  <c r="C506" i="34"/>
  <c r="D506" i="34"/>
  <c r="A506" i="34"/>
  <c r="B507" i="34"/>
  <c r="C507" i="34"/>
  <c r="D507" i="34"/>
  <c r="A507" i="34"/>
  <c r="B508" i="34"/>
  <c r="C508" i="34"/>
  <c r="D508" i="34"/>
  <c r="A508" i="34"/>
  <c r="B509" i="34"/>
  <c r="C509" i="34"/>
  <c r="D509" i="34"/>
  <c r="A509" i="34"/>
  <c r="B510" i="34"/>
  <c r="C510" i="34"/>
  <c r="D510" i="34"/>
  <c r="A510" i="34"/>
  <c r="B511" i="34"/>
  <c r="C511" i="34"/>
  <c r="D511" i="34"/>
  <c r="A511" i="34"/>
  <c r="B512" i="34"/>
  <c r="C512" i="34"/>
  <c r="D512" i="34"/>
  <c r="A512" i="34"/>
  <c r="B513" i="34"/>
  <c r="C513" i="34"/>
  <c r="D513" i="34"/>
  <c r="A513" i="34"/>
  <c r="B514" i="34"/>
  <c r="C514" i="34"/>
  <c r="D514" i="34"/>
  <c r="A514" i="34"/>
  <c r="B515" i="34"/>
  <c r="C515" i="34"/>
  <c r="D515" i="34"/>
  <c r="A515" i="34"/>
  <c r="B516" i="34"/>
  <c r="C516" i="34"/>
  <c r="D516" i="34"/>
  <c r="A516" i="34"/>
  <c r="B517" i="34"/>
  <c r="C517" i="34"/>
  <c r="D517" i="34"/>
  <c r="A517" i="34"/>
  <c r="B518" i="34"/>
  <c r="C518" i="34"/>
  <c r="D518" i="34"/>
  <c r="A518" i="34"/>
  <c r="B519" i="34"/>
  <c r="C519" i="34"/>
  <c r="D519" i="34"/>
  <c r="A519" i="34"/>
  <c r="B520" i="34"/>
  <c r="C520" i="34"/>
  <c r="D520" i="34"/>
  <c r="A520" i="34"/>
  <c r="B521" i="34"/>
  <c r="C521" i="34"/>
  <c r="D521" i="34"/>
  <c r="A521" i="34"/>
  <c r="B522" i="34"/>
  <c r="C522" i="34"/>
  <c r="D522" i="34"/>
  <c r="A522" i="34"/>
  <c r="B523" i="34"/>
  <c r="C523" i="34"/>
  <c r="D523" i="34"/>
  <c r="A523" i="34"/>
  <c r="B524" i="34"/>
  <c r="C524" i="34"/>
  <c r="D524" i="34"/>
  <c r="A524" i="34"/>
  <c r="B525" i="34"/>
  <c r="C525" i="34"/>
  <c r="D525" i="34"/>
  <c r="A525" i="34"/>
  <c r="B526" i="34"/>
  <c r="C526" i="34"/>
  <c r="D526" i="34"/>
  <c r="A526" i="34"/>
  <c r="B527" i="34"/>
  <c r="C527" i="34"/>
  <c r="D527" i="34"/>
  <c r="A527" i="34"/>
  <c r="B528" i="34"/>
  <c r="C528" i="34"/>
  <c r="D528" i="34"/>
  <c r="A528" i="34"/>
  <c r="B529" i="34"/>
  <c r="C529" i="34"/>
  <c r="D529" i="34"/>
  <c r="A529" i="34"/>
  <c r="B530" i="34"/>
  <c r="C530" i="34"/>
  <c r="D530" i="34"/>
  <c r="A530" i="34"/>
  <c r="B531" i="34"/>
  <c r="C531" i="34"/>
  <c r="D531" i="34"/>
  <c r="A531" i="34"/>
  <c r="B532" i="34"/>
  <c r="C532" i="34"/>
  <c r="D532" i="34"/>
  <c r="A532" i="34"/>
  <c r="B533" i="34"/>
  <c r="C533" i="34"/>
  <c r="D533" i="34"/>
  <c r="A533" i="34"/>
  <c r="B534" i="34"/>
  <c r="C534" i="34"/>
  <c r="D534" i="34"/>
  <c r="A534" i="34"/>
  <c r="B535" i="34"/>
  <c r="C535" i="34"/>
  <c r="D535" i="34"/>
  <c r="A535" i="34"/>
  <c r="B536" i="34"/>
  <c r="C536" i="34"/>
  <c r="D536" i="34"/>
  <c r="A536" i="34"/>
  <c r="B537" i="34"/>
  <c r="C537" i="34"/>
  <c r="D537" i="34"/>
  <c r="A537" i="34"/>
  <c r="B538" i="34"/>
  <c r="C538" i="34"/>
  <c r="D538" i="34"/>
  <c r="A538" i="34"/>
  <c r="B539" i="34"/>
  <c r="C539" i="34"/>
  <c r="D539" i="34"/>
  <c r="A539" i="34"/>
  <c r="B540" i="34"/>
  <c r="C540" i="34"/>
  <c r="D540" i="34"/>
  <c r="A540" i="34"/>
  <c r="B541" i="34"/>
  <c r="C541" i="34"/>
  <c r="D541" i="34"/>
  <c r="A541" i="34"/>
  <c r="B542" i="34"/>
  <c r="C542" i="34"/>
  <c r="D542" i="34"/>
  <c r="A542" i="34"/>
  <c r="B543" i="34"/>
  <c r="C543" i="34"/>
  <c r="D543" i="34"/>
  <c r="A543" i="34"/>
  <c r="B544" i="34"/>
  <c r="C544" i="34"/>
  <c r="D544" i="34"/>
  <c r="A544" i="34"/>
  <c r="B545" i="34"/>
  <c r="C545" i="34"/>
  <c r="D545" i="34"/>
  <c r="A545" i="34"/>
  <c r="B546" i="34"/>
  <c r="C546" i="34"/>
  <c r="D546" i="34"/>
  <c r="A546" i="34"/>
  <c r="B547" i="34"/>
  <c r="C547" i="34"/>
  <c r="D547" i="34"/>
  <c r="A547" i="34"/>
  <c r="B548" i="34"/>
  <c r="C548" i="34"/>
  <c r="D548" i="34"/>
  <c r="A548" i="34"/>
  <c r="B549" i="34"/>
  <c r="C549" i="34"/>
  <c r="D549" i="34"/>
  <c r="A549" i="34"/>
  <c r="B550" i="34"/>
  <c r="C550" i="34"/>
  <c r="D550" i="34"/>
  <c r="A550" i="34"/>
  <c r="B551" i="34"/>
  <c r="C551" i="34"/>
  <c r="D551" i="34"/>
  <c r="A551" i="34"/>
  <c r="B552" i="34"/>
  <c r="C552" i="34"/>
  <c r="D552" i="34"/>
  <c r="A552" i="34"/>
  <c r="B553" i="34"/>
  <c r="C553" i="34"/>
  <c r="D553" i="34"/>
  <c r="A553" i="34"/>
  <c r="B554" i="34"/>
  <c r="C554" i="34"/>
  <c r="D554" i="34"/>
  <c r="A554" i="34"/>
  <c r="B555" i="34"/>
  <c r="C555" i="34"/>
  <c r="D555" i="34"/>
  <c r="A555" i="34"/>
  <c r="B556" i="34"/>
  <c r="C556" i="34"/>
  <c r="D556" i="34"/>
  <c r="A556" i="34"/>
  <c r="B557" i="34"/>
  <c r="C557" i="34"/>
  <c r="D557" i="34"/>
  <c r="A557" i="34"/>
  <c r="B558" i="34"/>
  <c r="C558" i="34"/>
  <c r="D558" i="34"/>
  <c r="A558" i="34"/>
  <c r="B559" i="34"/>
  <c r="C559" i="34"/>
  <c r="D559" i="34"/>
  <c r="A559" i="34"/>
  <c r="B560" i="34"/>
  <c r="C560" i="34"/>
  <c r="D560" i="34"/>
  <c r="A560" i="34"/>
  <c r="B561" i="34"/>
  <c r="C561" i="34"/>
  <c r="D561" i="34"/>
  <c r="A561" i="34"/>
  <c r="B562" i="34"/>
  <c r="C562" i="34"/>
  <c r="D562" i="34"/>
  <c r="A562" i="34"/>
  <c r="B563" i="34"/>
  <c r="C563" i="34"/>
  <c r="D563" i="34"/>
  <c r="A563" i="34"/>
  <c r="B564" i="34"/>
  <c r="C564" i="34"/>
  <c r="D564" i="34"/>
  <c r="A564" i="34"/>
  <c r="B565" i="34"/>
  <c r="C565" i="34"/>
  <c r="D565" i="34"/>
  <c r="A565" i="34"/>
  <c r="B566" i="34"/>
  <c r="C566" i="34"/>
  <c r="D566" i="34"/>
  <c r="A566" i="34"/>
  <c r="B567" i="34"/>
  <c r="C567" i="34"/>
  <c r="D567" i="34"/>
  <c r="A567" i="34"/>
  <c r="B568" i="34"/>
  <c r="C568" i="34"/>
  <c r="D568" i="34"/>
  <c r="A568" i="34"/>
  <c r="B569" i="34"/>
  <c r="C569" i="34"/>
  <c r="D569" i="34"/>
  <c r="A569" i="34"/>
  <c r="B570" i="34"/>
  <c r="C570" i="34"/>
  <c r="D570" i="34"/>
  <c r="A570" i="34"/>
  <c r="F14" i="17"/>
  <c r="R14" i="17"/>
  <c r="M28" i="5"/>
  <c r="M25" i="5"/>
  <c r="L15" i="17"/>
  <c r="O15" i="17"/>
  <c r="L12" i="17"/>
  <c r="O12" i="17"/>
  <c r="M14" i="17"/>
  <c r="F15" i="17"/>
  <c r="R15" i="17"/>
  <c r="L14" i="17"/>
  <c r="O14" i="17"/>
  <c r="L11" i="17"/>
  <c r="O11" i="17"/>
  <c r="M13" i="17"/>
  <c r="G12" i="17"/>
  <c r="L13" i="17"/>
  <c r="O13" i="17"/>
  <c r="M11" i="17"/>
  <c r="M12" i="17"/>
  <c r="G11" i="17"/>
  <c r="L19" i="17"/>
  <c r="M15" i="17"/>
  <c r="M19" i="17"/>
  <c r="G14" i="17"/>
  <c r="I14" i="17"/>
  <c r="F19" i="17"/>
  <c r="R19" i="17"/>
  <c r="G13" i="17"/>
  <c r="G15" i="17"/>
  <c r="G19" i="17"/>
  <c r="F13" i="17"/>
  <c r="R13" i="17"/>
  <c r="F12" i="17"/>
  <c r="R12" i="17"/>
  <c r="I28" i="5"/>
  <c r="I25" i="5"/>
  <c r="R25" i="5"/>
  <c r="Q25" i="5"/>
  <c r="R28" i="5"/>
  <c r="Q28" i="5"/>
  <c r="I4" i="8"/>
  <c r="I5" i="8"/>
  <c r="I6" i="8"/>
  <c r="I7" i="8"/>
  <c r="I8" i="8"/>
  <c r="I9" i="8"/>
  <c r="I10" i="8"/>
  <c r="I11" i="8"/>
  <c r="I12" i="8"/>
  <c r="I13" i="8"/>
  <c r="I14" i="8"/>
  <c r="I15" i="8"/>
  <c r="I16" i="8"/>
  <c r="G32" i="5"/>
  <c r="I17" i="8"/>
  <c r="I18" i="8"/>
  <c r="I19" i="8"/>
  <c r="I20" i="8"/>
  <c r="I21" i="8"/>
  <c r="I3" i="8"/>
  <c r="D22" i="20"/>
  <c r="D26" i="20"/>
  <c r="L25" i="17"/>
  <c r="O25" i="17"/>
  <c r="L22" i="17"/>
  <c r="O22" i="17"/>
  <c r="O19" i="17"/>
  <c r="M30" i="17"/>
  <c r="P30" i="17"/>
  <c r="S19" i="17"/>
  <c r="M17" i="17"/>
  <c r="P19" i="17"/>
  <c r="P12" i="17"/>
  <c r="S12" i="17"/>
  <c r="S13" i="17"/>
  <c r="P13" i="17"/>
  <c r="S14" i="17"/>
  <c r="P14" i="17"/>
  <c r="L17" i="17"/>
  <c r="O17" i="17"/>
  <c r="R22" i="17"/>
  <c r="R25" i="17"/>
  <c r="P15" i="17"/>
  <c r="S15" i="17"/>
  <c r="P11" i="17"/>
  <c r="S11" i="17"/>
  <c r="I15" i="17"/>
  <c r="I12" i="17"/>
  <c r="I13" i="17"/>
  <c r="G22" i="17"/>
  <c r="G25" i="17"/>
  <c r="F25" i="17"/>
  <c r="I19" i="17"/>
  <c r="F22" i="17"/>
  <c r="G17" i="17"/>
  <c r="U32" i="5"/>
  <c r="O32" i="5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C24" i="24"/>
  <c r="S25" i="17"/>
  <c r="S22" i="17"/>
  <c r="R27" i="17"/>
  <c r="R30" i="17"/>
  <c r="S17" i="17"/>
  <c r="P17" i="17"/>
  <c r="L30" i="17"/>
  <c r="O30" i="17"/>
  <c r="F30" i="17"/>
  <c r="G30" i="17"/>
  <c r="F27" i="17"/>
  <c r="I25" i="17"/>
  <c r="I22" i="17"/>
  <c r="G27" i="17"/>
  <c r="G28" i="17"/>
  <c r="R33" i="5"/>
  <c r="Q33" i="5"/>
  <c r="R24" i="5"/>
  <c r="Q24" i="5"/>
  <c r="R22" i="5"/>
  <c r="Q22" i="5"/>
  <c r="R20" i="5"/>
  <c r="Q20" i="5"/>
  <c r="R19" i="5"/>
  <c r="Q19" i="5"/>
  <c r="R18" i="5"/>
  <c r="Q18" i="5"/>
  <c r="J33" i="5"/>
  <c r="J24" i="5"/>
  <c r="J22" i="5"/>
  <c r="J20" i="5"/>
  <c r="I33" i="5"/>
  <c r="I24" i="5"/>
  <c r="I22" i="5"/>
  <c r="I20" i="5"/>
  <c r="U124" i="33"/>
  <c r="V124" i="33"/>
  <c r="U125" i="33"/>
  <c r="V125" i="33"/>
  <c r="U126" i="33"/>
  <c r="V126" i="33"/>
  <c r="U127" i="33"/>
  <c r="V127" i="33"/>
  <c r="U128" i="33"/>
  <c r="V128" i="33"/>
  <c r="U129" i="33"/>
  <c r="V129" i="33"/>
  <c r="U130" i="33"/>
  <c r="V130" i="33"/>
  <c r="U131" i="33"/>
  <c r="V131" i="33"/>
  <c r="U132" i="33"/>
  <c r="V132" i="33"/>
  <c r="U133" i="33"/>
  <c r="V133" i="33"/>
  <c r="U134" i="33"/>
  <c r="V134" i="33"/>
  <c r="U135" i="33"/>
  <c r="V135" i="33"/>
  <c r="U136" i="33"/>
  <c r="V136" i="33"/>
  <c r="U137" i="33"/>
  <c r="V137" i="33"/>
  <c r="U138" i="33"/>
  <c r="V138" i="33"/>
  <c r="U139" i="33"/>
  <c r="V139" i="33"/>
  <c r="U140" i="33"/>
  <c r="V140" i="33"/>
  <c r="U141" i="33"/>
  <c r="V141" i="33"/>
  <c r="U142" i="33"/>
  <c r="V142" i="33"/>
  <c r="U143" i="33"/>
  <c r="V143" i="33"/>
  <c r="U144" i="33"/>
  <c r="V144" i="33"/>
  <c r="U145" i="33"/>
  <c r="V145" i="33"/>
  <c r="U146" i="33"/>
  <c r="V146" i="33"/>
  <c r="U147" i="33"/>
  <c r="V147" i="33"/>
  <c r="U148" i="33"/>
  <c r="V148" i="33"/>
  <c r="U149" i="33"/>
  <c r="V149" i="33"/>
  <c r="U150" i="33"/>
  <c r="V150" i="33"/>
  <c r="U151" i="33"/>
  <c r="V151" i="33"/>
  <c r="U152" i="33"/>
  <c r="V152" i="33"/>
  <c r="U153" i="33"/>
  <c r="V153" i="33"/>
  <c r="U154" i="33"/>
  <c r="V154" i="33"/>
  <c r="U155" i="33"/>
  <c r="V155" i="33"/>
  <c r="U156" i="33"/>
  <c r="V156" i="33"/>
  <c r="U157" i="33"/>
  <c r="V157" i="33"/>
  <c r="U158" i="33"/>
  <c r="V158" i="33"/>
  <c r="U159" i="33"/>
  <c r="V159" i="33"/>
  <c r="U160" i="33"/>
  <c r="V160" i="33"/>
  <c r="U161" i="33"/>
  <c r="V161" i="33"/>
  <c r="U162" i="33"/>
  <c r="V162" i="33"/>
  <c r="U163" i="33"/>
  <c r="V163" i="33"/>
  <c r="U164" i="33"/>
  <c r="V164" i="33"/>
  <c r="U165" i="33"/>
  <c r="V165" i="33"/>
  <c r="U166" i="33"/>
  <c r="V166" i="33"/>
  <c r="U167" i="33"/>
  <c r="V167" i="33"/>
  <c r="U168" i="33"/>
  <c r="V168" i="33"/>
  <c r="U169" i="33"/>
  <c r="V169" i="33"/>
  <c r="U170" i="33"/>
  <c r="V170" i="33"/>
  <c r="U171" i="33"/>
  <c r="V171" i="33"/>
  <c r="U172" i="33"/>
  <c r="V172" i="33"/>
  <c r="U173" i="33"/>
  <c r="V173" i="33"/>
  <c r="U174" i="33"/>
  <c r="V174" i="33"/>
  <c r="U175" i="33"/>
  <c r="V175" i="33"/>
  <c r="U176" i="33"/>
  <c r="V176" i="33"/>
  <c r="U177" i="33"/>
  <c r="V177" i="33"/>
  <c r="U25" i="33"/>
  <c r="V25" i="33"/>
  <c r="U26" i="33"/>
  <c r="V26" i="33"/>
  <c r="U27" i="33"/>
  <c r="V27" i="33"/>
  <c r="U28" i="33"/>
  <c r="V28" i="33"/>
  <c r="U29" i="33"/>
  <c r="V29" i="33"/>
  <c r="U30" i="33"/>
  <c r="V30" i="33"/>
  <c r="U31" i="33"/>
  <c r="V31" i="33"/>
  <c r="U32" i="33"/>
  <c r="V32" i="33"/>
  <c r="U33" i="33"/>
  <c r="V33" i="33"/>
  <c r="U34" i="33"/>
  <c r="V34" i="33"/>
  <c r="U35" i="33"/>
  <c r="V35" i="33"/>
  <c r="U36" i="33"/>
  <c r="V36" i="33"/>
  <c r="U37" i="33"/>
  <c r="V37" i="33"/>
  <c r="U38" i="33"/>
  <c r="V38" i="33"/>
  <c r="U39" i="33"/>
  <c r="V39" i="33"/>
  <c r="U40" i="33"/>
  <c r="V40" i="33"/>
  <c r="U41" i="33"/>
  <c r="V41" i="33"/>
  <c r="U42" i="33"/>
  <c r="V42" i="33"/>
  <c r="U43" i="33"/>
  <c r="V43" i="33"/>
  <c r="U44" i="33"/>
  <c r="V44" i="33"/>
  <c r="U45" i="33"/>
  <c r="V45" i="33"/>
  <c r="U46" i="33"/>
  <c r="V46" i="33"/>
  <c r="U47" i="33"/>
  <c r="V47" i="33"/>
  <c r="U48" i="33"/>
  <c r="V48" i="33"/>
  <c r="U49" i="33"/>
  <c r="V49" i="33"/>
  <c r="U50" i="33"/>
  <c r="V50" i="33"/>
  <c r="U51" i="33"/>
  <c r="V51" i="33"/>
  <c r="U52" i="33"/>
  <c r="V52" i="33"/>
  <c r="U53" i="33"/>
  <c r="V53" i="33"/>
  <c r="U54" i="33"/>
  <c r="V54" i="33"/>
  <c r="U55" i="33"/>
  <c r="V55" i="33"/>
  <c r="U56" i="33"/>
  <c r="V56" i="33"/>
  <c r="U57" i="33"/>
  <c r="V57" i="33"/>
  <c r="U58" i="33"/>
  <c r="V58" i="33"/>
  <c r="U59" i="33"/>
  <c r="V59" i="33"/>
  <c r="U60" i="33"/>
  <c r="V60" i="33"/>
  <c r="U61" i="33"/>
  <c r="V61" i="33"/>
  <c r="U62" i="33"/>
  <c r="V62" i="33"/>
  <c r="U63" i="33"/>
  <c r="V63" i="33"/>
  <c r="U64" i="33"/>
  <c r="V64" i="33"/>
  <c r="U65" i="33"/>
  <c r="V65" i="33"/>
  <c r="U66" i="33"/>
  <c r="V66" i="33"/>
  <c r="U67" i="33"/>
  <c r="V67" i="33"/>
  <c r="U68" i="33"/>
  <c r="V68" i="33"/>
  <c r="U69" i="33"/>
  <c r="V69" i="33"/>
  <c r="U70" i="33"/>
  <c r="V70" i="33"/>
  <c r="U71" i="33"/>
  <c r="V71" i="33"/>
  <c r="U72" i="33"/>
  <c r="V72" i="33"/>
  <c r="U73" i="33"/>
  <c r="V73" i="33"/>
  <c r="U74" i="33"/>
  <c r="V74" i="33"/>
  <c r="U75" i="33"/>
  <c r="V75" i="33"/>
  <c r="U76" i="33"/>
  <c r="V76" i="33"/>
  <c r="U77" i="33"/>
  <c r="V77" i="33"/>
  <c r="U78" i="33"/>
  <c r="V78" i="33"/>
  <c r="U79" i="33"/>
  <c r="V79" i="33"/>
  <c r="U80" i="33"/>
  <c r="V80" i="33"/>
  <c r="U81" i="33"/>
  <c r="V81" i="33"/>
  <c r="U82" i="33"/>
  <c r="V82" i="33"/>
  <c r="U83" i="33"/>
  <c r="V83" i="33"/>
  <c r="U84" i="33"/>
  <c r="V84" i="33"/>
  <c r="U85" i="33"/>
  <c r="V85" i="33"/>
  <c r="U86" i="33"/>
  <c r="V86" i="33"/>
  <c r="U87" i="33"/>
  <c r="V87" i="33"/>
  <c r="U88" i="33"/>
  <c r="V88" i="33"/>
  <c r="U89" i="33"/>
  <c r="V89" i="33"/>
  <c r="U90" i="33"/>
  <c r="V90" i="33"/>
  <c r="U91" i="33"/>
  <c r="V91" i="33"/>
  <c r="U92" i="33"/>
  <c r="V92" i="33"/>
  <c r="U93" i="33"/>
  <c r="V93" i="33"/>
  <c r="U94" i="33"/>
  <c r="V94" i="33"/>
  <c r="U95" i="33"/>
  <c r="V95" i="33"/>
  <c r="U96" i="33"/>
  <c r="V96" i="33"/>
  <c r="U97" i="33"/>
  <c r="V97" i="33"/>
  <c r="U98" i="33"/>
  <c r="V98" i="33"/>
  <c r="U99" i="33"/>
  <c r="V99" i="33"/>
  <c r="U100" i="33"/>
  <c r="V100" i="33"/>
  <c r="U101" i="33"/>
  <c r="V101" i="33"/>
  <c r="U102" i="33"/>
  <c r="V102" i="33"/>
  <c r="U103" i="33"/>
  <c r="V103" i="33"/>
  <c r="U104" i="33"/>
  <c r="V104" i="33"/>
  <c r="U105" i="33"/>
  <c r="V105" i="33"/>
  <c r="U106" i="33"/>
  <c r="V106" i="33"/>
  <c r="U107" i="33"/>
  <c r="V107" i="33"/>
  <c r="U108" i="33"/>
  <c r="V108" i="33"/>
  <c r="U109" i="33"/>
  <c r="V109" i="33"/>
  <c r="U110" i="33"/>
  <c r="V110" i="33"/>
  <c r="U111" i="33"/>
  <c r="V111" i="33"/>
  <c r="U112" i="33"/>
  <c r="V112" i="33"/>
  <c r="U113" i="33"/>
  <c r="V113" i="33"/>
  <c r="U114" i="33"/>
  <c r="V114" i="33"/>
  <c r="U115" i="33"/>
  <c r="V115" i="33"/>
  <c r="U116" i="33"/>
  <c r="V116" i="33"/>
  <c r="U117" i="33"/>
  <c r="V117" i="33"/>
  <c r="U118" i="33"/>
  <c r="V118" i="33"/>
  <c r="U119" i="33"/>
  <c r="V119" i="33"/>
  <c r="U120" i="33"/>
  <c r="V120" i="33"/>
  <c r="U121" i="33"/>
  <c r="V121" i="33"/>
  <c r="U122" i="33"/>
  <c r="V122" i="33"/>
  <c r="U123" i="33"/>
  <c r="V123" i="33"/>
  <c r="U8" i="33"/>
  <c r="V8" i="33"/>
  <c r="U9" i="33"/>
  <c r="V9" i="33"/>
  <c r="U10" i="33"/>
  <c r="V10" i="33"/>
  <c r="U11" i="33"/>
  <c r="V11" i="33"/>
  <c r="U12" i="33"/>
  <c r="V12" i="33"/>
  <c r="U13" i="33"/>
  <c r="V13" i="33"/>
  <c r="U14" i="33"/>
  <c r="V14" i="33"/>
  <c r="U15" i="33"/>
  <c r="V15" i="33"/>
  <c r="U16" i="33"/>
  <c r="V16" i="33"/>
  <c r="U17" i="33"/>
  <c r="V17" i="33"/>
  <c r="U18" i="33"/>
  <c r="V18" i="33"/>
  <c r="U19" i="33"/>
  <c r="V19" i="33"/>
  <c r="U20" i="33"/>
  <c r="V20" i="33"/>
  <c r="U21" i="33"/>
  <c r="V21" i="33"/>
  <c r="U22" i="33"/>
  <c r="V22" i="33"/>
  <c r="U23" i="33"/>
  <c r="V23" i="33"/>
  <c r="U24" i="33"/>
  <c r="V24" i="33"/>
  <c r="U7" i="33"/>
  <c r="V7" i="33"/>
  <c r="D11" i="33"/>
  <c r="F11" i="33"/>
  <c r="C11" i="33"/>
  <c r="D15" i="33"/>
  <c r="F15" i="33"/>
  <c r="C15" i="33"/>
  <c r="D19" i="33"/>
  <c r="F19" i="33"/>
  <c r="C19" i="33"/>
  <c r="D23" i="33"/>
  <c r="F23" i="33"/>
  <c r="C23" i="33"/>
  <c r="D27" i="33"/>
  <c r="F27" i="33"/>
  <c r="C27" i="33"/>
  <c r="D31" i="33"/>
  <c r="F31" i="33"/>
  <c r="C31" i="33"/>
  <c r="D35" i="33"/>
  <c r="F35" i="33"/>
  <c r="C35" i="33"/>
  <c r="D39" i="33"/>
  <c r="F39" i="33"/>
  <c r="C39" i="33"/>
  <c r="D43" i="33"/>
  <c r="F43" i="33"/>
  <c r="C43" i="33"/>
  <c r="D47" i="33"/>
  <c r="F47" i="33"/>
  <c r="C47" i="33"/>
  <c r="D51" i="33"/>
  <c r="F51" i="33"/>
  <c r="C51" i="33"/>
  <c r="D55" i="33"/>
  <c r="F55" i="33"/>
  <c r="C55" i="33"/>
  <c r="D59" i="33"/>
  <c r="F59" i="33"/>
  <c r="C59" i="33"/>
  <c r="D63" i="33"/>
  <c r="F63" i="33"/>
  <c r="C63" i="33"/>
  <c r="D67" i="33"/>
  <c r="F67" i="33"/>
  <c r="C67" i="33"/>
  <c r="D71" i="33"/>
  <c r="F71" i="33"/>
  <c r="C71" i="33"/>
  <c r="D75" i="33"/>
  <c r="F75" i="33"/>
  <c r="C75" i="33"/>
  <c r="D79" i="33"/>
  <c r="F79" i="33"/>
  <c r="C79" i="33"/>
  <c r="D83" i="33"/>
  <c r="F83" i="33"/>
  <c r="C83" i="33"/>
  <c r="D87" i="33"/>
  <c r="F87" i="33"/>
  <c r="C87" i="33"/>
  <c r="D91" i="33"/>
  <c r="F91" i="33"/>
  <c r="C91" i="33"/>
  <c r="D95" i="33"/>
  <c r="F95" i="33"/>
  <c r="C95" i="33"/>
  <c r="D99" i="33"/>
  <c r="F99" i="33"/>
  <c r="C99" i="33"/>
  <c r="D103" i="33"/>
  <c r="F103" i="33"/>
  <c r="C103" i="33"/>
  <c r="D107" i="33"/>
  <c r="F107" i="33"/>
  <c r="C107" i="33"/>
  <c r="D111" i="33"/>
  <c r="F111" i="33"/>
  <c r="C111" i="33"/>
  <c r="D115" i="33"/>
  <c r="F115" i="33"/>
  <c r="C115" i="33"/>
  <c r="D119" i="33"/>
  <c r="F119" i="33"/>
  <c r="C119" i="33"/>
  <c r="D123" i="33"/>
  <c r="F123" i="33"/>
  <c r="C123" i="33"/>
  <c r="D127" i="33"/>
  <c r="F127" i="33"/>
  <c r="C127" i="33"/>
  <c r="D131" i="33"/>
  <c r="F131" i="33"/>
  <c r="C131" i="33"/>
  <c r="D135" i="33"/>
  <c r="F135" i="33"/>
  <c r="C135" i="33"/>
  <c r="D139" i="33"/>
  <c r="F139" i="33"/>
  <c r="C139" i="33"/>
  <c r="D143" i="33"/>
  <c r="F143" i="33"/>
  <c r="C143" i="33"/>
  <c r="D147" i="33"/>
  <c r="F147" i="33"/>
  <c r="C147" i="33"/>
  <c r="D151" i="33"/>
  <c r="F151" i="33"/>
  <c r="C151" i="33"/>
  <c r="D155" i="33"/>
  <c r="F155" i="33"/>
  <c r="C155" i="33"/>
  <c r="D159" i="33"/>
  <c r="F159" i="33"/>
  <c r="C159" i="33"/>
  <c r="D163" i="33"/>
  <c r="F163" i="33"/>
  <c r="C163" i="33"/>
  <c r="D167" i="33"/>
  <c r="F167" i="33"/>
  <c r="C167" i="33"/>
  <c r="D171" i="33"/>
  <c r="F171" i="33"/>
  <c r="C171" i="33"/>
  <c r="D175" i="33"/>
  <c r="F175" i="33"/>
  <c r="C175" i="33"/>
  <c r="F8" i="33"/>
  <c r="F9" i="33"/>
  <c r="F10" i="33"/>
  <c r="F12" i="33"/>
  <c r="F13" i="33"/>
  <c r="F14" i="33"/>
  <c r="F16" i="33"/>
  <c r="F17" i="33"/>
  <c r="F18" i="33"/>
  <c r="F20" i="33"/>
  <c r="F21" i="33"/>
  <c r="F22" i="33"/>
  <c r="F24" i="33"/>
  <c r="F25" i="33"/>
  <c r="F26" i="33"/>
  <c r="F28" i="33"/>
  <c r="F29" i="33"/>
  <c r="F30" i="33"/>
  <c r="F32" i="33"/>
  <c r="F33" i="33"/>
  <c r="F34" i="33"/>
  <c r="F36" i="33"/>
  <c r="F37" i="33"/>
  <c r="F38" i="33"/>
  <c r="F40" i="33"/>
  <c r="F41" i="33"/>
  <c r="F42" i="33"/>
  <c r="F44" i="33"/>
  <c r="F45" i="33"/>
  <c r="F46" i="33"/>
  <c r="F48" i="33"/>
  <c r="F49" i="33"/>
  <c r="F50" i="33"/>
  <c r="F52" i="33"/>
  <c r="F53" i="33"/>
  <c r="F54" i="33"/>
  <c r="F56" i="33"/>
  <c r="F57" i="33"/>
  <c r="F58" i="33"/>
  <c r="F60" i="33"/>
  <c r="F61" i="33"/>
  <c r="F62" i="33"/>
  <c r="F64" i="33"/>
  <c r="F65" i="33"/>
  <c r="F66" i="33"/>
  <c r="F68" i="33"/>
  <c r="F69" i="33"/>
  <c r="F70" i="33"/>
  <c r="F72" i="33"/>
  <c r="F73" i="33"/>
  <c r="F74" i="33"/>
  <c r="F76" i="33"/>
  <c r="F77" i="33"/>
  <c r="F78" i="33"/>
  <c r="F80" i="33"/>
  <c r="F81" i="33"/>
  <c r="F82" i="33"/>
  <c r="F84" i="33"/>
  <c r="F85" i="33"/>
  <c r="F86" i="33"/>
  <c r="F88" i="33"/>
  <c r="F89" i="33"/>
  <c r="F90" i="33"/>
  <c r="F92" i="33"/>
  <c r="F93" i="33"/>
  <c r="F94" i="33"/>
  <c r="F96" i="33"/>
  <c r="F97" i="33"/>
  <c r="F98" i="33"/>
  <c r="F100" i="33"/>
  <c r="F101" i="33"/>
  <c r="F102" i="33"/>
  <c r="F104" i="33"/>
  <c r="F105" i="33"/>
  <c r="F106" i="33"/>
  <c r="F108" i="33"/>
  <c r="F109" i="33"/>
  <c r="F110" i="33"/>
  <c r="F112" i="33"/>
  <c r="F113" i="33"/>
  <c r="F114" i="33"/>
  <c r="F116" i="33"/>
  <c r="F117" i="33"/>
  <c r="F118" i="33"/>
  <c r="F120" i="33"/>
  <c r="F121" i="33"/>
  <c r="F122" i="33"/>
  <c r="F124" i="33"/>
  <c r="F125" i="33"/>
  <c r="F126" i="33"/>
  <c r="F128" i="33"/>
  <c r="F129" i="33"/>
  <c r="F130" i="33"/>
  <c r="F132" i="33"/>
  <c r="F133" i="33"/>
  <c r="F134" i="33"/>
  <c r="F136" i="33"/>
  <c r="F137" i="33"/>
  <c r="F138" i="33"/>
  <c r="F140" i="33"/>
  <c r="F141" i="33"/>
  <c r="F142" i="33"/>
  <c r="F144" i="33"/>
  <c r="F145" i="33"/>
  <c r="F146" i="33"/>
  <c r="F148" i="33"/>
  <c r="F149" i="33"/>
  <c r="F150" i="33"/>
  <c r="F152" i="33"/>
  <c r="F153" i="33"/>
  <c r="F154" i="33"/>
  <c r="F156" i="33"/>
  <c r="F157" i="33"/>
  <c r="F158" i="33"/>
  <c r="F160" i="33"/>
  <c r="F161" i="33"/>
  <c r="F162" i="33"/>
  <c r="F164" i="33"/>
  <c r="F165" i="33"/>
  <c r="F166" i="33"/>
  <c r="F168" i="33"/>
  <c r="F169" i="33"/>
  <c r="F170" i="33"/>
  <c r="F172" i="33"/>
  <c r="F173" i="33"/>
  <c r="F174" i="33"/>
  <c r="F176" i="33"/>
  <c r="F177" i="33"/>
  <c r="F7" i="33"/>
  <c r="D8" i="33"/>
  <c r="C8" i="33"/>
  <c r="D9" i="33"/>
  <c r="C9" i="33"/>
  <c r="D10" i="33"/>
  <c r="C10" i="33"/>
  <c r="D12" i="33"/>
  <c r="C12" i="33"/>
  <c r="D13" i="33"/>
  <c r="C13" i="33"/>
  <c r="D14" i="33"/>
  <c r="C14" i="33"/>
  <c r="D16" i="33"/>
  <c r="C16" i="33"/>
  <c r="D17" i="33"/>
  <c r="C17" i="33"/>
  <c r="D18" i="33"/>
  <c r="C18" i="33"/>
  <c r="D20" i="33"/>
  <c r="C20" i="33"/>
  <c r="D21" i="33"/>
  <c r="C21" i="33"/>
  <c r="D22" i="33"/>
  <c r="C22" i="33"/>
  <c r="D24" i="33"/>
  <c r="C24" i="33"/>
  <c r="D25" i="33"/>
  <c r="C25" i="33"/>
  <c r="D26" i="33"/>
  <c r="C26" i="33"/>
  <c r="D28" i="33"/>
  <c r="C28" i="33"/>
  <c r="D29" i="33"/>
  <c r="C29" i="33"/>
  <c r="D30" i="33"/>
  <c r="C30" i="33"/>
  <c r="D32" i="33"/>
  <c r="C32" i="33"/>
  <c r="D33" i="33"/>
  <c r="C33" i="33"/>
  <c r="D34" i="33"/>
  <c r="C34" i="33"/>
  <c r="D36" i="33"/>
  <c r="C36" i="33"/>
  <c r="D37" i="33"/>
  <c r="C37" i="33"/>
  <c r="D38" i="33"/>
  <c r="C38" i="33"/>
  <c r="D40" i="33"/>
  <c r="C40" i="33"/>
  <c r="D41" i="33"/>
  <c r="C41" i="33"/>
  <c r="D42" i="33"/>
  <c r="C42" i="33"/>
  <c r="D44" i="33"/>
  <c r="C44" i="33"/>
  <c r="D45" i="33"/>
  <c r="C45" i="33"/>
  <c r="D46" i="33"/>
  <c r="C46" i="33"/>
  <c r="D48" i="33"/>
  <c r="C48" i="33"/>
  <c r="D49" i="33"/>
  <c r="C49" i="33"/>
  <c r="D50" i="33"/>
  <c r="C50" i="33"/>
  <c r="D52" i="33"/>
  <c r="C52" i="33"/>
  <c r="D53" i="33"/>
  <c r="C53" i="33"/>
  <c r="D54" i="33"/>
  <c r="C54" i="33"/>
  <c r="D56" i="33"/>
  <c r="C56" i="33"/>
  <c r="D57" i="33"/>
  <c r="C57" i="33"/>
  <c r="D58" i="33"/>
  <c r="C58" i="33"/>
  <c r="D60" i="33"/>
  <c r="C60" i="33"/>
  <c r="D61" i="33"/>
  <c r="C61" i="33"/>
  <c r="D62" i="33"/>
  <c r="C62" i="33"/>
  <c r="D64" i="33"/>
  <c r="C64" i="33"/>
  <c r="D65" i="33"/>
  <c r="C65" i="33"/>
  <c r="D66" i="33"/>
  <c r="C66" i="33"/>
  <c r="D68" i="33"/>
  <c r="C68" i="33"/>
  <c r="D69" i="33"/>
  <c r="C69" i="33"/>
  <c r="D70" i="33"/>
  <c r="C70" i="33"/>
  <c r="D72" i="33"/>
  <c r="C72" i="33"/>
  <c r="D73" i="33"/>
  <c r="C73" i="33"/>
  <c r="D74" i="33"/>
  <c r="C74" i="33"/>
  <c r="D76" i="33"/>
  <c r="C76" i="33"/>
  <c r="D77" i="33"/>
  <c r="C77" i="33"/>
  <c r="D78" i="33"/>
  <c r="C78" i="33"/>
  <c r="D80" i="33"/>
  <c r="C80" i="33"/>
  <c r="D81" i="33"/>
  <c r="C81" i="33"/>
  <c r="D82" i="33"/>
  <c r="C82" i="33"/>
  <c r="D84" i="33"/>
  <c r="C84" i="33"/>
  <c r="D85" i="33"/>
  <c r="C85" i="33"/>
  <c r="D86" i="33"/>
  <c r="C86" i="33"/>
  <c r="D88" i="33"/>
  <c r="C88" i="33"/>
  <c r="D89" i="33"/>
  <c r="C89" i="33"/>
  <c r="D90" i="33"/>
  <c r="C90" i="33"/>
  <c r="D92" i="33"/>
  <c r="C92" i="33"/>
  <c r="D93" i="33"/>
  <c r="C93" i="33"/>
  <c r="D94" i="33"/>
  <c r="C94" i="33"/>
  <c r="D96" i="33"/>
  <c r="C96" i="33"/>
  <c r="D97" i="33"/>
  <c r="C97" i="33"/>
  <c r="D98" i="33"/>
  <c r="C98" i="33"/>
  <c r="D100" i="33"/>
  <c r="C100" i="33"/>
  <c r="D101" i="33"/>
  <c r="C101" i="33"/>
  <c r="D102" i="33"/>
  <c r="C102" i="33"/>
  <c r="D104" i="33"/>
  <c r="C104" i="33"/>
  <c r="D105" i="33"/>
  <c r="C105" i="33"/>
  <c r="D106" i="33"/>
  <c r="C106" i="33"/>
  <c r="D108" i="33"/>
  <c r="C108" i="33"/>
  <c r="D109" i="33"/>
  <c r="C109" i="33"/>
  <c r="D110" i="33"/>
  <c r="C110" i="33"/>
  <c r="D112" i="33"/>
  <c r="C112" i="33"/>
  <c r="D113" i="33"/>
  <c r="C113" i="33"/>
  <c r="D114" i="33"/>
  <c r="C114" i="33"/>
  <c r="D116" i="33"/>
  <c r="C116" i="33"/>
  <c r="D117" i="33"/>
  <c r="C117" i="33"/>
  <c r="D118" i="33"/>
  <c r="C118" i="33"/>
  <c r="D120" i="33"/>
  <c r="C120" i="33"/>
  <c r="D121" i="33"/>
  <c r="C121" i="33"/>
  <c r="D122" i="33"/>
  <c r="C122" i="33"/>
  <c r="D124" i="33"/>
  <c r="C124" i="33"/>
  <c r="D125" i="33"/>
  <c r="C125" i="33"/>
  <c r="D126" i="33"/>
  <c r="C126" i="33"/>
  <c r="D128" i="33"/>
  <c r="C128" i="33"/>
  <c r="D129" i="33"/>
  <c r="C129" i="33"/>
  <c r="D130" i="33"/>
  <c r="C130" i="33"/>
  <c r="D132" i="33"/>
  <c r="C132" i="33"/>
  <c r="D133" i="33"/>
  <c r="C133" i="33"/>
  <c r="D134" i="33"/>
  <c r="C134" i="33"/>
  <c r="D136" i="33"/>
  <c r="C136" i="33"/>
  <c r="D137" i="33"/>
  <c r="C137" i="33"/>
  <c r="D138" i="33"/>
  <c r="C138" i="33"/>
  <c r="D140" i="33"/>
  <c r="C140" i="33"/>
  <c r="D141" i="33"/>
  <c r="C141" i="33"/>
  <c r="D142" i="33"/>
  <c r="C142" i="33"/>
  <c r="D144" i="33"/>
  <c r="C144" i="33"/>
  <c r="D145" i="33"/>
  <c r="C145" i="33"/>
  <c r="D146" i="33"/>
  <c r="C146" i="33"/>
  <c r="D148" i="33"/>
  <c r="C148" i="33"/>
  <c r="D149" i="33"/>
  <c r="C149" i="33"/>
  <c r="D150" i="33"/>
  <c r="C150" i="33"/>
  <c r="D152" i="33"/>
  <c r="C152" i="33"/>
  <c r="D153" i="33"/>
  <c r="C153" i="33"/>
  <c r="D154" i="33"/>
  <c r="C154" i="33"/>
  <c r="D156" i="33"/>
  <c r="C156" i="33"/>
  <c r="D157" i="33"/>
  <c r="C157" i="33"/>
  <c r="D158" i="33"/>
  <c r="C158" i="33"/>
  <c r="D160" i="33"/>
  <c r="C160" i="33"/>
  <c r="D161" i="33"/>
  <c r="C161" i="33"/>
  <c r="D162" i="33"/>
  <c r="C162" i="33"/>
  <c r="D164" i="33"/>
  <c r="C164" i="33"/>
  <c r="D165" i="33"/>
  <c r="C165" i="33"/>
  <c r="D166" i="33"/>
  <c r="C166" i="33"/>
  <c r="D168" i="33"/>
  <c r="C168" i="33"/>
  <c r="D169" i="33"/>
  <c r="C169" i="33"/>
  <c r="D170" i="33"/>
  <c r="C170" i="33"/>
  <c r="D172" i="33"/>
  <c r="C172" i="33"/>
  <c r="D173" i="33"/>
  <c r="C173" i="33"/>
  <c r="D174" i="33"/>
  <c r="C174" i="33"/>
  <c r="D176" i="33"/>
  <c r="C176" i="33"/>
  <c r="D177" i="33"/>
  <c r="C177" i="33"/>
  <c r="D7" i="33"/>
  <c r="C7" i="33"/>
  <c r="S30" i="17"/>
  <c r="V19" i="17"/>
  <c r="U30" i="17"/>
  <c r="U14" i="17"/>
  <c r="U15" i="17"/>
  <c r="U19" i="17"/>
  <c r="U12" i="17"/>
  <c r="U13" i="17"/>
  <c r="V11" i="17"/>
  <c r="V14" i="17"/>
  <c r="S27" i="17"/>
  <c r="U25" i="17"/>
  <c r="R28" i="17"/>
  <c r="U27" i="17"/>
  <c r="U22" i="17"/>
  <c r="V25" i="17"/>
  <c r="F28" i="17"/>
  <c r="I27" i="17"/>
  <c r="A451" i="10"/>
  <c r="A450" i="10"/>
  <c r="A449" i="10"/>
  <c r="A448" i="10"/>
  <c r="A447" i="10"/>
  <c r="A446" i="10"/>
  <c r="C4" i="18"/>
  <c r="C5" i="18"/>
  <c r="D5" i="18"/>
  <c r="A5" i="18"/>
  <c r="C6" i="18"/>
  <c r="D6" i="18"/>
  <c r="A6" i="18"/>
  <c r="C7" i="18"/>
  <c r="D7" i="18"/>
  <c r="A7" i="18"/>
  <c r="C8" i="18"/>
  <c r="D8" i="18"/>
  <c r="A8" i="18"/>
  <c r="C9" i="18"/>
  <c r="D9" i="18"/>
  <c r="A9" i="18"/>
  <c r="C10" i="18"/>
  <c r="D10" i="18"/>
  <c r="A10" i="18"/>
  <c r="C11" i="18"/>
  <c r="D11" i="18"/>
  <c r="A11" i="18"/>
  <c r="C12" i="18"/>
  <c r="D12" i="18"/>
  <c r="A12" i="18"/>
  <c r="C13" i="18"/>
  <c r="D13" i="18"/>
  <c r="A13" i="18"/>
  <c r="C14" i="18"/>
  <c r="D14" i="18"/>
  <c r="A14" i="18"/>
  <c r="C15" i="18"/>
  <c r="D15" i="18"/>
  <c r="A15" i="18"/>
  <c r="C16" i="18"/>
  <c r="D16" i="18"/>
  <c r="A16" i="18"/>
  <c r="C17" i="18"/>
  <c r="D17" i="18"/>
  <c r="A17" i="18"/>
  <c r="C18" i="18"/>
  <c r="D18" i="18"/>
  <c r="A18" i="18"/>
  <c r="C19" i="18"/>
  <c r="D19" i="18"/>
  <c r="A19" i="18"/>
  <c r="C20" i="18"/>
  <c r="D20" i="18"/>
  <c r="A20" i="18"/>
  <c r="C21" i="18"/>
  <c r="D21" i="18"/>
  <c r="A21" i="18"/>
  <c r="C22" i="18"/>
  <c r="D22" i="18"/>
  <c r="A22" i="18"/>
  <c r="C23" i="18"/>
  <c r="D23" i="18"/>
  <c r="A23" i="18"/>
  <c r="C24" i="18"/>
  <c r="D24" i="18"/>
  <c r="A24" i="18"/>
  <c r="C25" i="18"/>
  <c r="D25" i="18"/>
  <c r="A25" i="18"/>
  <c r="C26" i="18"/>
  <c r="D26" i="18"/>
  <c r="A26" i="18"/>
  <c r="C27" i="18"/>
  <c r="D27" i="18"/>
  <c r="A27" i="18"/>
  <c r="C28" i="18"/>
  <c r="D28" i="18"/>
  <c r="A28" i="18"/>
  <c r="C29" i="18"/>
  <c r="D29" i="18"/>
  <c r="A29" i="18"/>
  <c r="C30" i="18"/>
  <c r="D30" i="18"/>
  <c r="A30" i="18"/>
  <c r="C31" i="18"/>
  <c r="D31" i="18"/>
  <c r="A31" i="18"/>
  <c r="C32" i="18"/>
  <c r="D32" i="18"/>
  <c r="A32" i="18"/>
  <c r="C33" i="18"/>
  <c r="D33" i="18"/>
  <c r="A33" i="18"/>
  <c r="C34" i="18"/>
  <c r="D34" i="18"/>
  <c r="A34" i="18"/>
  <c r="C35" i="18"/>
  <c r="D35" i="18"/>
  <c r="A35" i="18"/>
  <c r="C36" i="18"/>
  <c r="D36" i="18"/>
  <c r="A36" i="18"/>
  <c r="C37" i="18"/>
  <c r="D37" i="18"/>
  <c r="A37" i="18"/>
  <c r="C38" i="18"/>
  <c r="D38" i="18"/>
  <c r="A38" i="18"/>
  <c r="C39" i="18"/>
  <c r="D39" i="18"/>
  <c r="A39" i="18"/>
  <c r="C40" i="18"/>
  <c r="D40" i="18"/>
  <c r="A40" i="18"/>
  <c r="C41" i="18"/>
  <c r="D41" i="18"/>
  <c r="A41" i="18"/>
  <c r="C42" i="18"/>
  <c r="D42" i="18"/>
  <c r="A42" i="18"/>
  <c r="C43" i="18"/>
  <c r="D43" i="18"/>
  <c r="A43" i="18"/>
  <c r="C44" i="18"/>
  <c r="D44" i="18"/>
  <c r="A44" i="18"/>
  <c r="C45" i="18"/>
  <c r="D45" i="18"/>
  <c r="A45" i="18"/>
  <c r="C46" i="18"/>
  <c r="D46" i="18"/>
  <c r="A46" i="18"/>
  <c r="C47" i="18"/>
  <c r="D47" i="18"/>
  <c r="A47" i="18"/>
  <c r="C48" i="18"/>
  <c r="D48" i="18"/>
  <c r="A48" i="18"/>
  <c r="C49" i="18"/>
  <c r="D49" i="18"/>
  <c r="A49" i="18"/>
  <c r="C50" i="18"/>
  <c r="D50" i="18"/>
  <c r="A50" i="18"/>
  <c r="C51" i="18"/>
  <c r="D51" i="18"/>
  <c r="A51" i="18"/>
  <c r="C52" i="18"/>
  <c r="D52" i="18"/>
  <c r="A52" i="18"/>
  <c r="C53" i="18"/>
  <c r="D53" i="18"/>
  <c r="A53" i="18"/>
  <c r="C54" i="18"/>
  <c r="D54" i="18"/>
  <c r="A54" i="18"/>
  <c r="C55" i="18"/>
  <c r="D55" i="18"/>
  <c r="A55" i="18"/>
  <c r="C56" i="18"/>
  <c r="D56" i="18"/>
  <c r="A56" i="18"/>
  <c r="C57" i="18"/>
  <c r="D57" i="18"/>
  <c r="A57" i="18"/>
  <c r="C58" i="18"/>
  <c r="D58" i="18"/>
  <c r="A58" i="18"/>
  <c r="C59" i="18"/>
  <c r="D59" i="18"/>
  <c r="A59" i="18"/>
  <c r="C60" i="18"/>
  <c r="D60" i="18"/>
  <c r="A60" i="18"/>
  <c r="C61" i="18"/>
  <c r="D61" i="18"/>
  <c r="A61" i="18"/>
  <c r="C62" i="18"/>
  <c r="D62" i="18"/>
  <c r="A62" i="18"/>
  <c r="C63" i="18"/>
  <c r="D63" i="18"/>
  <c r="A63" i="18"/>
  <c r="C64" i="18"/>
  <c r="D64" i="18"/>
  <c r="A64" i="18"/>
  <c r="C65" i="18"/>
  <c r="D65" i="18"/>
  <c r="A65" i="18"/>
  <c r="C66" i="18"/>
  <c r="D66" i="18"/>
  <c r="A66" i="18"/>
  <c r="C67" i="18"/>
  <c r="D67" i="18"/>
  <c r="A67" i="18"/>
  <c r="C68" i="18"/>
  <c r="D68" i="18"/>
  <c r="A68" i="18"/>
  <c r="C69" i="18"/>
  <c r="D69" i="18"/>
  <c r="A69" i="18"/>
  <c r="C70" i="18"/>
  <c r="D70" i="18"/>
  <c r="A70" i="18"/>
  <c r="C71" i="18"/>
  <c r="D71" i="18"/>
  <c r="A71" i="18"/>
  <c r="C72" i="18"/>
  <c r="D72" i="18"/>
  <c r="A72" i="18"/>
  <c r="C73" i="18"/>
  <c r="D73" i="18"/>
  <c r="A73" i="18"/>
  <c r="C74" i="18"/>
  <c r="D74" i="18"/>
  <c r="A74" i="18"/>
  <c r="C75" i="18"/>
  <c r="D75" i="18"/>
  <c r="A75" i="18"/>
  <c r="C76" i="18"/>
  <c r="D76" i="18"/>
  <c r="A76" i="18"/>
  <c r="C77" i="18"/>
  <c r="D77" i="18"/>
  <c r="A77" i="18"/>
  <c r="C78" i="18"/>
  <c r="D78" i="18"/>
  <c r="A78" i="18"/>
  <c r="C79" i="18"/>
  <c r="D79" i="18"/>
  <c r="A79" i="18"/>
  <c r="C80" i="18"/>
  <c r="D80" i="18"/>
  <c r="A80" i="18"/>
  <c r="C81" i="18"/>
  <c r="D81" i="18"/>
  <c r="A81" i="18"/>
  <c r="C82" i="18"/>
  <c r="D82" i="18"/>
  <c r="A82" i="18"/>
  <c r="C83" i="18"/>
  <c r="D83" i="18"/>
  <c r="A83" i="18"/>
  <c r="C84" i="18"/>
  <c r="D84" i="18"/>
  <c r="A84" i="18"/>
  <c r="C85" i="18"/>
  <c r="D85" i="18"/>
  <c r="A85" i="18"/>
  <c r="C86" i="18"/>
  <c r="D86" i="18"/>
  <c r="A86" i="18"/>
  <c r="C87" i="18"/>
  <c r="D87" i="18"/>
  <c r="A87" i="18"/>
  <c r="C88" i="18"/>
  <c r="D88" i="18"/>
  <c r="A88" i="18"/>
  <c r="C89" i="18"/>
  <c r="D89" i="18"/>
  <c r="A89" i="18"/>
  <c r="C90" i="18"/>
  <c r="D90" i="18"/>
  <c r="A90" i="18"/>
  <c r="C91" i="18"/>
  <c r="D91" i="18"/>
  <c r="A91" i="18"/>
  <c r="C92" i="18"/>
  <c r="D92" i="18"/>
  <c r="A92" i="18"/>
  <c r="C93" i="18"/>
  <c r="D93" i="18"/>
  <c r="A93" i="18"/>
  <c r="C94" i="18"/>
  <c r="D94" i="18"/>
  <c r="A94" i="18"/>
  <c r="C95" i="18"/>
  <c r="D95" i="18"/>
  <c r="A95" i="18"/>
  <c r="C96" i="18"/>
  <c r="D96" i="18"/>
  <c r="A96" i="18"/>
  <c r="C97" i="18"/>
  <c r="D97" i="18"/>
  <c r="A97" i="18"/>
  <c r="C98" i="18"/>
  <c r="D98" i="18"/>
  <c r="A98" i="18"/>
  <c r="C99" i="18"/>
  <c r="D99" i="18"/>
  <c r="A99" i="18"/>
  <c r="C100" i="18"/>
  <c r="D100" i="18"/>
  <c r="A100" i="18"/>
  <c r="C101" i="18"/>
  <c r="D101" i="18"/>
  <c r="A101" i="18"/>
  <c r="C102" i="18"/>
  <c r="D102" i="18"/>
  <c r="A102" i="18"/>
  <c r="C103" i="18"/>
  <c r="D103" i="18"/>
  <c r="A103" i="18"/>
  <c r="C104" i="18"/>
  <c r="D104" i="18"/>
  <c r="A104" i="18"/>
  <c r="C105" i="18"/>
  <c r="D105" i="18"/>
  <c r="A105" i="18"/>
  <c r="C106" i="18"/>
  <c r="D106" i="18"/>
  <c r="A106" i="18"/>
  <c r="C107" i="18"/>
  <c r="D107" i="18"/>
  <c r="A107" i="18"/>
  <c r="C108" i="18"/>
  <c r="D108" i="18"/>
  <c r="A108" i="18"/>
  <c r="C109" i="18"/>
  <c r="D109" i="18"/>
  <c r="A109" i="18"/>
  <c r="C110" i="18"/>
  <c r="D110" i="18"/>
  <c r="A110" i="18"/>
  <c r="C111" i="18"/>
  <c r="D111" i="18"/>
  <c r="A111" i="18"/>
  <c r="C112" i="18"/>
  <c r="D112" i="18"/>
  <c r="A112" i="18"/>
  <c r="C113" i="18"/>
  <c r="D113" i="18"/>
  <c r="A113" i="18"/>
  <c r="C114" i="18"/>
  <c r="D114" i="18"/>
  <c r="A114" i="18"/>
  <c r="C115" i="18"/>
  <c r="D115" i="18"/>
  <c r="A115" i="18"/>
  <c r="C116" i="18"/>
  <c r="D116" i="18"/>
  <c r="A116" i="18"/>
  <c r="C117" i="18"/>
  <c r="D117" i="18"/>
  <c r="A117" i="18"/>
  <c r="C118" i="18"/>
  <c r="D118" i="18"/>
  <c r="A118" i="18"/>
  <c r="C119" i="18"/>
  <c r="D119" i="18"/>
  <c r="A119" i="18"/>
  <c r="C120" i="18"/>
  <c r="D120" i="18"/>
  <c r="A120" i="18"/>
  <c r="C121" i="18"/>
  <c r="D121" i="18"/>
  <c r="A121" i="18"/>
  <c r="C122" i="18"/>
  <c r="D122" i="18"/>
  <c r="A122" i="18"/>
  <c r="C123" i="18"/>
  <c r="D123" i="18"/>
  <c r="A123" i="18"/>
  <c r="C124" i="18"/>
  <c r="D124" i="18"/>
  <c r="A124" i="18"/>
  <c r="C125" i="18"/>
  <c r="D125" i="18"/>
  <c r="A125" i="18"/>
  <c r="C126" i="18"/>
  <c r="D126" i="18"/>
  <c r="A126" i="18"/>
  <c r="C127" i="18"/>
  <c r="D127" i="18"/>
  <c r="A127" i="18"/>
  <c r="C128" i="18"/>
  <c r="D128" i="18"/>
  <c r="A128" i="18"/>
  <c r="C129" i="18"/>
  <c r="D129" i="18"/>
  <c r="A129" i="18"/>
  <c r="C130" i="18"/>
  <c r="D130" i="18"/>
  <c r="A130" i="18"/>
  <c r="C131" i="18"/>
  <c r="D131" i="18"/>
  <c r="A131" i="18"/>
  <c r="C132" i="18"/>
  <c r="D132" i="18"/>
  <c r="A132" i="18"/>
  <c r="C133" i="18"/>
  <c r="D133" i="18"/>
  <c r="A133" i="18"/>
  <c r="C134" i="18"/>
  <c r="D134" i="18"/>
  <c r="A134" i="18"/>
  <c r="C135" i="18"/>
  <c r="D135" i="18"/>
  <c r="A135" i="18"/>
  <c r="C136" i="18"/>
  <c r="D136" i="18"/>
  <c r="A136" i="18"/>
  <c r="C137" i="18"/>
  <c r="D137" i="18"/>
  <c r="A137" i="18"/>
  <c r="C138" i="18"/>
  <c r="D138" i="18"/>
  <c r="A138" i="18"/>
  <c r="C139" i="18"/>
  <c r="D139" i="18"/>
  <c r="A139" i="18"/>
  <c r="C140" i="18"/>
  <c r="D140" i="18"/>
  <c r="A140" i="18"/>
  <c r="C141" i="18"/>
  <c r="D141" i="18"/>
  <c r="A141" i="18"/>
  <c r="C142" i="18"/>
  <c r="D142" i="18"/>
  <c r="A142" i="18"/>
  <c r="C143" i="18"/>
  <c r="D143" i="18"/>
  <c r="A143" i="18"/>
  <c r="C144" i="18"/>
  <c r="D144" i="18"/>
  <c r="A144" i="18"/>
  <c r="C145" i="18"/>
  <c r="D145" i="18"/>
  <c r="A145" i="18"/>
  <c r="C146" i="18"/>
  <c r="D146" i="18"/>
  <c r="A146" i="18"/>
  <c r="C147" i="18"/>
  <c r="D147" i="18"/>
  <c r="A147" i="18"/>
  <c r="C148" i="18"/>
  <c r="D148" i="18"/>
  <c r="A148" i="18"/>
  <c r="C149" i="18"/>
  <c r="D149" i="18"/>
  <c r="A149" i="18"/>
  <c r="C150" i="18"/>
  <c r="D150" i="18"/>
  <c r="A150" i="18"/>
  <c r="C151" i="18"/>
  <c r="D151" i="18"/>
  <c r="A151" i="18"/>
  <c r="C152" i="18"/>
  <c r="D152" i="18"/>
  <c r="A152" i="18"/>
  <c r="C153" i="18"/>
  <c r="D153" i="18"/>
  <c r="A153" i="18"/>
  <c r="C154" i="18"/>
  <c r="D154" i="18"/>
  <c r="A154" i="18"/>
  <c r="C155" i="18"/>
  <c r="D155" i="18"/>
  <c r="A155" i="18"/>
  <c r="C156" i="18"/>
  <c r="D156" i="18"/>
  <c r="A156" i="18"/>
  <c r="C157" i="18"/>
  <c r="D157" i="18"/>
  <c r="A157" i="18"/>
  <c r="C158" i="18"/>
  <c r="D158" i="18"/>
  <c r="A158" i="18"/>
  <c r="C159" i="18"/>
  <c r="D159" i="18"/>
  <c r="A159" i="18"/>
  <c r="C160" i="18"/>
  <c r="D160" i="18"/>
  <c r="A160" i="18"/>
  <c r="C161" i="18"/>
  <c r="D161" i="18"/>
  <c r="A161" i="18"/>
  <c r="C162" i="18"/>
  <c r="D162" i="18"/>
  <c r="A162" i="18"/>
  <c r="C163" i="18"/>
  <c r="D163" i="18"/>
  <c r="A163" i="18"/>
  <c r="C164" i="18"/>
  <c r="D164" i="18"/>
  <c r="A164" i="18"/>
  <c r="C165" i="18"/>
  <c r="D165" i="18"/>
  <c r="A165" i="18"/>
  <c r="C166" i="18"/>
  <c r="D166" i="18"/>
  <c r="A166" i="18"/>
  <c r="C167" i="18"/>
  <c r="D167" i="18"/>
  <c r="A167" i="18"/>
  <c r="C168" i="18"/>
  <c r="D168" i="18"/>
  <c r="A168" i="18"/>
  <c r="C169" i="18"/>
  <c r="D169" i="18"/>
  <c r="A169" i="18"/>
  <c r="C170" i="18"/>
  <c r="D170" i="18"/>
  <c r="A170" i="18"/>
  <c r="C171" i="18"/>
  <c r="D171" i="18"/>
  <c r="A171" i="18"/>
  <c r="C172" i="18"/>
  <c r="D172" i="18"/>
  <c r="A172" i="18"/>
  <c r="C173" i="18"/>
  <c r="D173" i="18"/>
  <c r="A173" i="18"/>
  <c r="C174" i="18"/>
  <c r="D174" i="18"/>
  <c r="A174" i="18"/>
  <c r="C175" i="18"/>
  <c r="D175" i="18"/>
  <c r="A175" i="18"/>
  <c r="C176" i="18"/>
  <c r="D176" i="18"/>
  <c r="A176" i="18"/>
  <c r="C177" i="18"/>
  <c r="D177" i="18"/>
  <c r="A177" i="18"/>
  <c r="C178" i="18"/>
  <c r="D178" i="18"/>
  <c r="A178" i="18"/>
  <c r="C179" i="18"/>
  <c r="D179" i="18"/>
  <c r="A179" i="18"/>
  <c r="C180" i="18"/>
  <c r="D180" i="18"/>
  <c r="A180" i="18"/>
  <c r="C181" i="18"/>
  <c r="D181" i="18"/>
  <c r="A181" i="18"/>
  <c r="C182" i="18"/>
  <c r="D182" i="18"/>
  <c r="A182" i="18"/>
  <c r="C183" i="18"/>
  <c r="D183" i="18"/>
  <c r="A183" i="18"/>
  <c r="C184" i="18"/>
  <c r="D184" i="18"/>
  <c r="A184" i="18"/>
  <c r="C185" i="18"/>
  <c r="D185" i="18"/>
  <c r="A185" i="18"/>
  <c r="C186" i="18"/>
  <c r="D186" i="18"/>
  <c r="A186" i="18"/>
  <c r="C187" i="18"/>
  <c r="D187" i="18"/>
  <c r="A187" i="18"/>
  <c r="C188" i="18"/>
  <c r="D188" i="18"/>
  <c r="A188" i="18"/>
  <c r="C189" i="18"/>
  <c r="D189" i="18"/>
  <c r="A189" i="18"/>
  <c r="C190" i="18"/>
  <c r="D190" i="18"/>
  <c r="A190" i="18"/>
  <c r="C191" i="18"/>
  <c r="D191" i="18"/>
  <c r="A191" i="18"/>
  <c r="C192" i="18"/>
  <c r="D192" i="18"/>
  <c r="A192" i="18"/>
  <c r="C193" i="18"/>
  <c r="D193" i="18"/>
  <c r="A193" i="18"/>
  <c r="C194" i="18"/>
  <c r="D194" i="18"/>
  <c r="A194" i="18"/>
  <c r="C195" i="18"/>
  <c r="D195" i="18"/>
  <c r="A195" i="18"/>
  <c r="C196" i="18"/>
  <c r="D196" i="18"/>
  <c r="A196" i="18"/>
  <c r="C197" i="18"/>
  <c r="D197" i="18"/>
  <c r="A197" i="18"/>
  <c r="C198" i="18"/>
  <c r="D198" i="18"/>
  <c r="A198" i="18"/>
  <c r="C199" i="18"/>
  <c r="D199" i="18"/>
  <c r="A199" i="18"/>
  <c r="C200" i="18"/>
  <c r="D200" i="18"/>
  <c r="A200" i="18"/>
  <c r="C201" i="18"/>
  <c r="D201" i="18"/>
  <c r="A201" i="18"/>
  <c r="C202" i="18"/>
  <c r="D202" i="18"/>
  <c r="A202" i="18"/>
  <c r="C203" i="18"/>
  <c r="D203" i="18"/>
  <c r="A203" i="18"/>
  <c r="C204" i="18"/>
  <c r="D204" i="18"/>
  <c r="A204" i="18"/>
  <c r="C205" i="18"/>
  <c r="D205" i="18"/>
  <c r="A205" i="18"/>
  <c r="C206" i="18"/>
  <c r="D206" i="18"/>
  <c r="A206" i="18"/>
  <c r="C207" i="18"/>
  <c r="D207" i="18"/>
  <c r="A207" i="18"/>
  <c r="C208" i="18"/>
  <c r="D208" i="18"/>
  <c r="A208" i="18"/>
  <c r="C209" i="18"/>
  <c r="D209" i="18"/>
  <c r="A209" i="18"/>
  <c r="C210" i="18"/>
  <c r="D210" i="18"/>
  <c r="A210" i="18"/>
  <c r="C211" i="18"/>
  <c r="D211" i="18"/>
  <c r="A211" i="18"/>
  <c r="C212" i="18"/>
  <c r="D212" i="18"/>
  <c r="A212" i="18"/>
  <c r="C213" i="18"/>
  <c r="D213" i="18"/>
  <c r="A213" i="18"/>
  <c r="C214" i="18"/>
  <c r="D214" i="18"/>
  <c r="A214" i="18"/>
  <c r="C215" i="18"/>
  <c r="D215" i="18"/>
  <c r="A215" i="18"/>
  <c r="C216" i="18"/>
  <c r="D216" i="18"/>
  <c r="A216" i="18"/>
  <c r="C217" i="18"/>
  <c r="D217" i="18"/>
  <c r="A217" i="18"/>
  <c r="C218" i="18"/>
  <c r="D218" i="18"/>
  <c r="A218" i="18"/>
  <c r="C219" i="18"/>
  <c r="D219" i="18"/>
  <c r="A219" i="18"/>
  <c r="C220" i="18"/>
  <c r="D220" i="18"/>
  <c r="A220" i="18"/>
  <c r="C221" i="18"/>
  <c r="D221" i="18"/>
  <c r="A221" i="18"/>
  <c r="C222" i="18"/>
  <c r="D222" i="18"/>
  <c r="A222" i="18"/>
  <c r="C223" i="18"/>
  <c r="D223" i="18"/>
  <c r="A223" i="18"/>
  <c r="C224" i="18"/>
  <c r="D224" i="18"/>
  <c r="A224" i="18"/>
  <c r="C225" i="18"/>
  <c r="D225" i="18"/>
  <c r="A225" i="18"/>
  <c r="C226" i="18"/>
  <c r="D226" i="18"/>
  <c r="A226" i="18"/>
  <c r="C227" i="18"/>
  <c r="D227" i="18"/>
  <c r="A227" i="18"/>
  <c r="C228" i="18"/>
  <c r="D228" i="18"/>
  <c r="A228" i="18"/>
  <c r="C229" i="18"/>
  <c r="D229" i="18"/>
  <c r="A229" i="18"/>
  <c r="C230" i="18"/>
  <c r="D230" i="18"/>
  <c r="A230" i="18"/>
  <c r="C231" i="18"/>
  <c r="D231" i="18"/>
  <c r="A231" i="18"/>
  <c r="C232" i="18"/>
  <c r="D232" i="18"/>
  <c r="A232" i="18"/>
  <c r="C233" i="18"/>
  <c r="D233" i="18"/>
  <c r="A233" i="18"/>
  <c r="C234" i="18"/>
  <c r="D234" i="18"/>
  <c r="A234" i="18"/>
  <c r="C235" i="18"/>
  <c r="D235" i="18"/>
  <c r="A235" i="18"/>
  <c r="C236" i="18"/>
  <c r="D236" i="18"/>
  <c r="A236" i="18"/>
  <c r="C237" i="18"/>
  <c r="D237" i="18"/>
  <c r="A237" i="18"/>
  <c r="C238" i="18"/>
  <c r="D238" i="18"/>
  <c r="A238" i="18"/>
  <c r="C239" i="18"/>
  <c r="D239" i="18"/>
  <c r="A239" i="18"/>
  <c r="C240" i="18"/>
  <c r="D240" i="18"/>
  <c r="A240" i="18"/>
  <c r="C241" i="18"/>
  <c r="D241" i="18"/>
  <c r="A241" i="18"/>
  <c r="C242" i="18"/>
  <c r="D242" i="18"/>
  <c r="A242" i="18"/>
  <c r="C243" i="18"/>
  <c r="D243" i="18"/>
  <c r="A243" i="18"/>
  <c r="C244" i="18"/>
  <c r="D244" i="18"/>
  <c r="A244" i="18"/>
  <c r="C245" i="18"/>
  <c r="D245" i="18"/>
  <c r="A245" i="18"/>
  <c r="C246" i="18"/>
  <c r="D246" i="18"/>
  <c r="A246" i="18"/>
  <c r="C247" i="18"/>
  <c r="D247" i="18"/>
  <c r="A247" i="18"/>
  <c r="C248" i="18"/>
  <c r="D248" i="18"/>
  <c r="A248" i="18"/>
  <c r="C249" i="18"/>
  <c r="D249" i="18"/>
  <c r="A249" i="18"/>
  <c r="C250" i="18"/>
  <c r="D250" i="18"/>
  <c r="A250" i="18"/>
  <c r="C251" i="18"/>
  <c r="D251" i="18"/>
  <c r="A251" i="18"/>
  <c r="C252" i="18"/>
  <c r="D252" i="18"/>
  <c r="A252" i="18"/>
  <c r="C253" i="18"/>
  <c r="D253" i="18"/>
  <c r="A253" i="18"/>
  <c r="C254" i="18"/>
  <c r="D254" i="18"/>
  <c r="A254" i="18"/>
  <c r="C255" i="18"/>
  <c r="D255" i="18"/>
  <c r="A255" i="18"/>
  <c r="C256" i="18"/>
  <c r="D256" i="18"/>
  <c r="A256" i="18"/>
  <c r="C257" i="18"/>
  <c r="D257" i="18"/>
  <c r="A257" i="18"/>
  <c r="C258" i="18"/>
  <c r="D258" i="18"/>
  <c r="A258" i="18"/>
  <c r="C259" i="18"/>
  <c r="D259" i="18"/>
  <c r="A259" i="18"/>
  <c r="C260" i="18"/>
  <c r="D260" i="18"/>
  <c r="A260" i="18"/>
  <c r="C261" i="18"/>
  <c r="D261" i="18"/>
  <c r="A261" i="18"/>
  <c r="C262" i="18"/>
  <c r="D262" i="18"/>
  <c r="A262" i="18"/>
  <c r="C263" i="18"/>
  <c r="D263" i="18"/>
  <c r="A263" i="18"/>
  <c r="C264" i="18"/>
  <c r="D264" i="18"/>
  <c r="A264" i="18"/>
  <c r="C265" i="18"/>
  <c r="D265" i="18"/>
  <c r="A265" i="18"/>
  <c r="C266" i="18"/>
  <c r="D266" i="18"/>
  <c r="A266" i="18"/>
  <c r="C267" i="18"/>
  <c r="D267" i="18"/>
  <c r="A267" i="18"/>
  <c r="C268" i="18"/>
  <c r="D268" i="18"/>
  <c r="A268" i="18"/>
  <c r="C269" i="18"/>
  <c r="D269" i="18"/>
  <c r="A269" i="18"/>
  <c r="C270" i="18"/>
  <c r="D270" i="18"/>
  <c r="A270" i="18"/>
  <c r="C271" i="18"/>
  <c r="D271" i="18"/>
  <c r="A271" i="18"/>
  <c r="C272" i="18"/>
  <c r="D272" i="18"/>
  <c r="A272" i="18"/>
  <c r="C273" i="18"/>
  <c r="D273" i="18"/>
  <c r="A273" i="18"/>
  <c r="C274" i="18"/>
  <c r="D274" i="18"/>
  <c r="A274" i="18"/>
  <c r="C275" i="18"/>
  <c r="D275" i="18"/>
  <c r="A275" i="18"/>
  <c r="C276" i="18"/>
  <c r="D276" i="18"/>
  <c r="A276" i="18"/>
  <c r="C277" i="18"/>
  <c r="D277" i="18"/>
  <c r="A277" i="18"/>
  <c r="C278" i="18"/>
  <c r="D278" i="18"/>
  <c r="A278" i="18"/>
  <c r="C279" i="18"/>
  <c r="D279" i="18"/>
  <c r="A279" i="18"/>
  <c r="C280" i="18"/>
  <c r="D280" i="18"/>
  <c r="A280" i="18"/>
  <c r="C281" i="18"/>
  <c r="D281" i="18"/>
  <c r="A281" i="18"/>
  <c r="C282" i="18"/>
  <c r="D282" i="18"/>
  <c r="A282" i="18"/>
  <c r="C283" i="18"/>
  <c r="D283" i="18"/>
  <c r="A283" i="18"/>
  <c r="C284" i="18"/>
  <c r="D284" i="18"/>
  <c r="A284" i="18"/>
  <c r="C285" i="18"/>
  <c r="D285" i="18"/>
  <c r="A285" i="18"/>
  <c r="C286" i="18"/>
  <c r="D286" i="18"/>
  <c r="A286" i="18"/>
  <c r="C287" i="18"/>
  <c r="D287" i="18"/>
  <c r="A287" i="18"/>
  <c r="C288" i="18"/>
  <c r="D288" i="18"/>
  <c r="A288" i="18"/>
  <c r="C289" i="18"/>
  <c r="D289" i="18"/>
  <c r="A289" i="18"/>
  <c r="C290" i="18"/>
  <c r="D290" i="18"/>
  <c r="A290" i="18"/>
  <c r="C291" i="18"/>
  <c r="D291" i="18"/>
  <c r="A291" i="18"/>
  <c r="C292" i="18"/>
  <c r="D292" i="18"/>
  <c r="A292" i="18"/>
  <c r="C293" i="18"/>
  <c r="D293" i="18"/>
  <c r="A293" i="18"/>
  <c r="C294" i="18"/>
  <c r="D294" i="18"/>
  <c r="A294" i="18"/>
  <c r="C295" i="18"/>
  <c r="D295" i="18"/>
  <c r="A295" i="18"/>
  <c r="C296" i="18"/>
  <c r="D296" i="18"/>
  <c r="A296" i="18"/>
  <c r="C297" i="18"/>
  <c r="D297" i="18"/>
  <c r="A297" i="18"/>
  <c r="C298" i="18"/>
  <c r="D298" i="18"/>
  <c r="A298" i="18"/>
  <c r="C299" i="18"/>
  <c r="D299" i="18"/>
  <c r="A299" i="18"/>
  <c r="C300" i="18"/>
  <c r="D300" i="18"/>
  <c r="A300" i="18"/>
  <c r="C301" i="18"/>
  <c r="D301" i="18"/>
  <c r="A301" i="18"/>
  <c r="C302" i="18"/>
  <c r="D302" i="18"/>
  <c r="A302" i="18"/>
  <c r="C303" i="18"/>
  <c r="D303" i="18"/>
  <c r="A303" i="18"/>
  <c r="C304" i="18"/>
  <c r="D304" i="18"/>
  <c r="A304" i="18"/>
  <c r="C305" i="18"/>
  <c r="D305" i="18"/>
  <c r="A305" i="18"/>
  <c r="C306" i="18"/>
  <c r="D306" i="18"/>
  <c r="A306" i="18"/>
  <c r="C307" i="18"/>
  <c r="D307" i="18"/>
  <c r="A307" i="18"/>
  <c r="C308" i="18"/>
  <c r="D308" i="18"/>
  <c r="A308" i="18"/>
  <c r="C309" i="18"/>
  <c r="D309" i="18"/>
  <c r="A309" i="18"/>
  <c r="C310" i="18"/>
  <c r="D310" i="18"/>
  <c r="A310" i="18"/>
  <c r="C311" i="18"/>
  <c r="D311" i="18"/>
  <c r="A311" i="18"/>
  <c r="C312" i="18"/>
  <c r="D312" i="18"/>
  <c r="A312" i="18"/>
  <c r="C313" i="18"/>
  <c r="D313" i="18"/>
  <c r="A313" i="18"/>
  <c r="C314" i="18"/>
  <c r="D314" i="18"/>
  <c r="A314" i="18"/>
  <c r="C315" i="18"/>
  <c r="D315" i="18"/>
  <c r="A315" i="18"/>
  <c r="C316" i="18"/>
  <c r="D316" i="18"/>
  <c r="A316" i="18"/>
  <c r="C317" i="18"/>
  <c r="D317" i="18"/>
  <c r="A317" i="18"/>
  <c r="C318" i="18"/>
  <c r="D318" i="18"/>
  <c r="A318" i="18"/>
  <c r="C319" i="18"/>
  <c r="D319" i="18"/>
  <c r="A319" i="18"/>
  <c r="C320" i="18"/>
  <c r="D320" i="18"/>
  <c r="A320" i="18"/>
  <c r="C321" i="18"/>
  <c r="D321" i="18"/>
  <c r="A321" i="18"/>
  <c r="C322" i="18"/>
  <c r="D322" i="18"/>
  <c r="A322" i="18"/>
  <c r="C323" i="18"/>
  <c r="D323" i="18"/>
  <c r="A323" i="18"/>
  <c r="C324" i="18"/>
  <c r="D324" i="18"/>
  <c r="A324" i="18"/>
  <c r="C325" i="18"/>
  <c r="D325" i="18"/>
  <c r="A325" i="18"/>
  <c r="C326" i="18"/>
  <c r="D326" i="18"/>
  <c r="A326" i="18"/>
  <c r="C327" i="18"/>
  <c r="D327" i="18"/>
  <c r="A327" i="18"/>
  <c r="C328" i="18"/>
  <c r="D328" i="18"/>
  <c r="A328" i="18"/>
  <c r="C329" i="18"/>
  <c r="D329" i="18"/>
  <c r="A329" i="18"/>
  <c r="C330" i="18"/>
  <c r="D330" i="18"/>
  <c r="A330" i="18"/>
  <c r="C331" i="18"/>
  <c r="D331" i="18"/>
  <c r="A331" i="18"/>
  <c r="C332" i="18"/>
  <c r="D332" i="18"/>
  <c r="A332" i="18"/>
  <c r="C333" i="18"/>
  <c r="D333" i="18"/>
  <c r="A333" i="18"/>
  <c r="C334" i="18"/>
  <c r="D334" i="18"/>
  <c r="A334" i="18"/>
  <c r="C335" i="18"/>
  <c r="D335" i="18"/>
  <c r="A335" i="18"/>
  <c r="C336" i="18"/>
  <c r="D336" i="18"/>
  <c r="A336" i="18"/>
  <c r="C337" i="18"/>
  <c r="D337" i="18"/>
  <c r="A337" i="18"/>
  <c r="C338" i="18"/>
  <c r="D338" i="18"/>
  <c r="A338" i="18"/>
  <c r="C339" i="18"/>
  <c r="D339" i="18"/>
  <c r="A339" i="18"/>
  <c r="C340" i="18"/>
  <c r="D340" i="18"/>
  <c r="A340" i="18"/>
  <c r="C341" i="18"/>
  <c r="D341" i="18"/>
  <c r="A341" i="18"/>
  <c r="C342" i="18"/>
  <c r="D342" i="18"/>
  <c r="A342" i="18"/>
  <c r="C343" i="18"/>
  <c r="D343" i="18"/>
  <c r="A343" i="18"/>
  <c r="C344" i="18"/>
  <c r="D344" i="18"/>
  <c r="A344" i="18"/>
  <c r="C345" i="18"/>
  <c r="D345" i="18"/>
  <c r="A345" i="18"/>
  <c r="C346" i="18"/>
  <c r="D346" i="18"/>
  <c r="A346" i="18"/>
  <c r="C347" i="18"/>
  <c r="D347" i="18"/>
  <c r="A347" i="18"/>
  <c r="C348" i="18"/>
  <c r="D348" i="18"/>
  <c r="A348" i="18"/>
  <c r="C349" i="18"/>
  <c r="D349" i="18"/>
  <c r="A349" i="18"/>
  <c r="C350" i="18"/>
  <c r="D350" i="18"/>
  <c r="A350" i="18"/>
  <c r="C351" i="18"/>
  <c r="D351" i="18"/>
  <c r="A351" i="18"/>
  <c r="C352" i="18"/>
  <c r="D352" i="18"/>
  <c r="A352" i="18"/>
  <c r="C353" i="18"/>
  <c r="D353" i="18"/>
  <c r="A353" i="18"/>
  <c r="C354" i="18"/>
  <c r="D354" i="18"/>
  <c r="A354" i="18"/>
  <c r="C355" i="18"/>
  <c r="D355" i="18"/>
  <c r="A355" i="18"/>
  <c r="C356" i="18"/>
  <c r="D356" i="18"/>
  <c r="A356" i="18"/>
  <c r="C357" i="18"/>
  <c r="D357" i="18"/>
  <c r="A357" i="18"/>
  <c r="C358" i="18"/>
  <c r="D358" i="18"/>
  <c r="A358" i="18"/>
  <c r="C359" i="18"/>
  <c r="D359" i="18"/>
  <c r="A359" i="18"/>
  <c r="C360" i="18"/>
  <c r="D360" i="18"/>
  <c r="A360" i="18"/>
  <c r="C361" i="18"/>
  <c r="D361" i="18"/>
  <c r="A361" i="18"/>
  <c r="C362" i="18"/>
  <c r="D362" i="18"/>
  <c r="A362" i="18"/>
  <c r="C363" i="18"/>
  <c r="D363" i="18"/>
  <c r="A363" i="18"/>
  <c r="C364" i="18"/>
  <c r="D364" i="18"/>
  <c r="A364" i="18"/>
  <c r="C365" i="18"/>
  <c r="D365" i="18"/>
  <c r="A365" i="18"/>
  <c r="C366" i="18"/>
  <c r="D366" i="18"/>
  <c r="A366" i="18"/>
  <c r="C367" i="18"/>
  <c r="D367" i="18"/>
  <c r="A367" i="18"/>
  <c r="C368" i="18"/>
  <c r="D368" i="18"/>
  <c r="A368" i="18"/>
  <c r="C369" i="18"/>
  <c r="D369" i="18"/>
  <c r="A369" i="18"/>
  <c r="C370" i="18"/>
  <c r="D370" i="18"/>
  <c r="A370" i="18"/>
  <c r="C371" i="18"/>
  <c r="D371" i="18"/>
  <c r="A371" i="18"/>
  <c r="C372" i="18"/>
  <c r="D372" i="18"/>
  <c r="A372" i="18"/>
  <c r="C373" i="18"/>
  <c r="D373" i="18"/>
  <c r="A373" i="18"/>
  <c r="C374" i="18"/>
  <c r="D374" i="18"/>
  <c r="A374" i="18"/>
  <c r="C375" i="18"/>
  <c r="D375" i="18"/>
  <c r="A375" i="18"/>
  <c r="C376" i="18"/>
  <c r="D376" i="18"/>
  <c r="A376" i="18"/>
  <c r="C377" i="18"/>
  <c r="D377" i="18"/>
  <c r="A377" i="18"/>
  <c r="C378" i="18"/>
  <c r="D378" i="18"/>
  <c r="A378" i="18"/>
  <c r="C379" i="18"/>
  <c r="D379" i="18"/>
  <c r="A379" i="18"/>
  <c r="C380" i="18"/>
  <c r="D380" i="18"/>
  <c r="A380" i="18"/>
  <c r="C381" i="18"/>
  <c r="D381" i="18"/>
  <c r="A381" i="18"/>
  <c r="C382" i="18"/>
  <c r="D382" i="18"/>
  <c r="A382" i="18"/>
  <c r="C383" i="18"/>
  <c r="D383" i="18"/>
  <c r="A383" i="18"/>
  <c r="C384" i="18"/>
  <c r="D384" i="18"/>
  <c r="A384" i="18"/>
  <c r="C385" i="18"/>
  <c r="D385" i="18"/>
  <c r="A385" i="18"/>
  <c r="C386" i="18"/>
  <c r="D386" i="18"/>
  <c r="A386" i="18"/>
  <c r="C387" i="18"/>
  <c r="D387" i="18"/>
  <c r="A387" i="18"/>
  <c r="C388" i="18"/>
  <c r="D388" i="18"/>
  <c r="A388" i="18"/>
  <c r="C389" i="18"/>
  <c r="D389" i="18"/>
  <c r="A389" i="18"/>
  <c r="C390" i="18"/>
  <c r="D390" i="18"/>
  <c r="A390" i="18"/>
  <c r="C391" i="18"/>
  <c r="D391" i="18"/>
  <c r="A391" i="18"/>
  <c r="C392" i="18"/>
  <c r="D392" i="18"/>
  <c r="A392" i="18"/>
  <c r="C393" i="18"/>
  <c r="D393" i="18"/>
  <c r="A393" i="18"/>
  <c r="C394" i="18"/>
  <c r="D394" i="18"/>
  <c r="A394" i="18"/>
  <c r="C395" i="18"/>
  <c r="D395" i="18"/>
  <c r="A395" i="18"/>
  <c r="C396" i="18"/>
  <c r="D396" i="18"/>
  <c r="A396" i="18"/>
  <c r="C397" i="18"/>
  <c r="D397" i="18"/>
  <c r="A397" i="18"/>
  <c r="C398" i="18"/>
  <c r="D398" i="18"/>
  <c r="A398" i="18"/>
  <c r="C399" i="18"/>
  <c r="D399" i="18"/>
  <c r="A399" i="18"/>
  <c r="C400" i="18"/>
  <c r="D400" i="18"/>
  <c r="A400" i="18"/>
  <c r="C401" i="18"/>
  <c r="D401" i="18"/>
  <c r="A401" i="18"/>
  <c r="C402" i="18"/>
  <c r="D402" i="18"/>
  <c r="A402" i="18"/>
  <c r="C403" i="18"/>
  <c r="D403" i="18"/>
  <c r="A403" i="18"/>
  <c r="C404" i="18"/>
  <c r="D404" i="18"/>
  <c r="A404" i="18"/>
  <c r="C405" i="18"/>
  <c r="D405" i="18"/>
  <c r="A405" i="18"/>
  <c r="C406" i="18"/>
  <c r="D406" i="18"/>
  <c r="A406" i="18"/>
  <c r="C407" i="18"/>
  <c r="D407" i="18"/>
  <c r="A407" i="18"/>
  <c r="C408" i="18"/>
  <c r="D408" i="18"/>
  <c r="A408" i="18"/>
  <c r="C409" i="18"/>
  <c r="D409" i="18"/>
  <c r="A409" i="18"/>
  <c r="C410" i="18"/>
  <c r="D410" i="18"/>
  <c r="A410" i="18"/>
  <c r="C411" i="18"/>
  <c r="D411" i="18"/>
  <c r="A411" i="18"/>
  <c r="C412" i="18"/>
  <c r="D412" i="18"/>
  <c r="A412" i="18"/>
  <c r="C413" i="18"/>
  <c r="D413" i="18"/>
  <c r="A413" i="18"/>
  <c r="C414" i="18"/>
  <c r="D414" i="18"/>
  <c r="A414" i="18"/>
  <c r="C415" i="18"/>
  <c r="D415" i="18"/>
  <c r="A415" i="18"/>
  <c r="C416" i="18"/>
  <c r="D416" i="18"/>
  <c r="A416" i="18"/>
  <c r="C417" i="18"/>
  <c r="D417" i="18"/>
  <c r="A417" i="18"/>
  <c r="C418" i="18"/>
  <c r="D418" i="18"/>
  <c r="A418" i="18"/>
  <c r="C419" i="18"/>
  <c r="D419" i="18"/>
  <c r="A419" i="18"/>
  <c r="C420" i="18"/>
  <c r="D420" i="18"/>
  <c r="A420" i="18"/>
  <c r="C421" i="18"/>
  <c r="D421" i="18"/>
  <c r="A421" i="18"/>
  <c r="C422" i="18"/>
  <c r="D422" i="18"/>
  <c r="A422" i="18"/>
  <c r="C423" i="18"/>
  <c r="D423" i="18"/>
  <c r="A423" i="18"/>
  <c r="C424" i="18"/>
  <c r="D424" i="18"/>
  <c r="A424" i="18"/>
  <c r="C425" i="18"/>
  <c r="D425" i="18"/>
  <c r="A425" i="18"/>
  <c r="C426" i="18"/>
  <c r="D426" i="18"/>
  <c r="A426" i="18"/>
  <c r="C427" i="18"/>
  <c r="D427" i="18"/>
  <c r="A427" i="18"/>
  <c r="C428" i="18"/>
  <c r="D428" i="18"/>
  <c r="A428" i="18"/>
  <c r="C429" i="18"/>
  <c r="D429" i="18"/>
  <c r="A429" i="18"/>
  <c r="C430" i="18"/>
  <c r="D430" i="18"/>
  <c r="A430" i="18"/>
  <c r="C431" i="18"/>
  <c r="D431" i="18"/>
  <c r="A431" i="18"/>
  <c r="C432" i="18"/>
  <c r="D432" i="18"/>
  <c r="A432" i="18"/>
  <c r="C433" i="18"/>
  <c r="D433" i="18"/>
  <c r="A433" i="18"/>
  <c r="C434" i="18"/>
  <c r="D434" i="18"/>
  <c r="A434" i="18"/>
  <c r="C435" i="18"/>
  <c r="D435" i="18"/>
  <c r="A435" i="18"/>
  <c r="C436" i="18"/>
  <c r="D436" i="18"/>
  <c r="A436" i="18"/>
  <c r="C437" i="18"/>
  <c r="D437" i="18"/>
  <c r="A437" i="18"/>
  <c r="C438" i="18"/>
  <c r="D438" i="18"/>
  <c r="A438" i="18"/>
  <c r="C439" i="18"/>
  <c r="D439" i="18"/>
  <c r="A439" i="18"/>
  <c r="C440" i="18"/>
  <c r="D440" i="18"/>
  <c r="A440" i="18"/>
  <c r="C441" i="18"/>
  <c r="D441" i="18"/>
  <c r="A441" i="18"/>
  <c r="C442" i="18"/>
  <c r="D442" i="18"/>
  <c r="A442" i="18"/>
  <c r="C443" i="18"/>
  <c r="D443" i="18"/>
  <c r="A443" i="18"/>
  <c r="C444" i="18"/>
  <c r="D444" i="18"/>
  <c r="A444" i="18"/>
  <c r="C445" i="18"/>
  <c r="D445" i="18"/>
  <c r="A445" i="18"/>
  <c r="C446" i="18"/>
  <c r="D446" i="18"/>
  <c r="A446" i="18"/>
  <c r="C447" i="18"/>
  <c r="D447" i="18"/>
  <c r="A447" i="18"/>
  <c r="C448" i="18"/>
  <c r="D448" i="18"/>
  <c r="A448" i="18"/>
  <c r="C449" i="18"/>
  <c r="D449" i="18"/>
  <c r="A449" i="18"/>
  <c r="C450" i="18"/>
  <c r="D450" i="18"/>
  <c r="A450" i="18"/>
  <c r="C451" i="18"/>
  <c r="D451" i="18"/>
  <c r="A451" i="18"/>
  <c r="D4" i="18"/>
  <c r="A4" i="18"/>
  <c r="V15" i="17"/>
  <c r="V17" i="17"/>
  <c r="V30" i="17"/>
  <c r="V13" i="17"/>
  <c r="V22" i="17"/>
  <c r="V12" i="17"/>
  <c r="S28" i="17"/>
  <c r="V27" i="17"/>
  <c r="C7" i="5"/>
  <c r="D5" i="31"/>
  <c r="D6" i="31"/>
  <c r="D7" i="31"/>
  <c r="D8" i="31"/>
  <c r="D9" i="31"/>
  <c r="D10" i="31"/>
  <c r="D11" i="31"/>
  <c r="D12" i="31"/>
  <c r="D13" i="31"/>
  <c r="D14" i="31"/>
  <c r="C15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C40" i="31"/>
  <c r="D40" i="31"/>
  <c r="D41" i="31"/>
  <c r="D42" i="31"/>
  <c r="D43" i="31"/>
  <c r="C44" i="31"/>
  <c r="D44" i="31"/>
  <c r="A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8" i="31"/>
  <c r="D59" i="31"/>
  <c r="D60" i="31"/>
  <c r="D61" i="31"/>
  <c r="D62" i="31"/>
  <c r="D63" i="31"/>
  <c r="D64" i="31"/>
  <c r="D65" i="31"/>
  <c r="D66" i="31"/>
  <c r="D67" i="31"/>
  <c r="D68" i="31"/>
  <c r="D69" i="31"/>
  <c r="C70" i="31"/>
  <c r="D70" i="31"/>
  <c r="D71" i="31"/>
  <c r="D72" i="31"/>
  <c r="D73" i="31"/>
  <c r="D74" i="31"/>
  <c r="D75" i="31"/>
  <c r="D76" i="31"/>
  <c r="D77" i="31"/>
  <c r="D78" i="31"/>
  <c r="D79" i="31"/>
  <c r="D80" i="31"/>
  <c r="D81" i="31"/>
  <c r="D82" i="31"/>
  <c r="D83" i="31"/>
  <c r="C84" i="31"/>
  <c r="D84" i="31"/>
  <c r="D85" i="31"/>
  <c r="D86" i="31"/>
  <c r="D87" i="31"/>
  <c r="D88" i="31"/>
  <c r="D89" i="31"/>
  <c r="D90" i="31"/>
  <c r="D91" i="31"/>
  <c r="C92" i="31"/>
  <c r="D92" i="31"/>
  <c r="D93" i="31"/>
  <c r="D94" i="31"/>
  <c r="D95" i="31"/>
  <c r="D96" i="31"/>
  <c r="D97" i="31"/>
  <c r="C98" i="31"/>
  <c r="D98" i="31"/>
  <c r="B98" i="31"/>
  <c r="C99" i="31"/>
  <c r="D99" i="31"/>
  <c r="D100" i="31"/>
  <c r="D101" i="31"/>
  <c r="D102" i="31"/>
  <c r="D103" i="31"/>
  <c r="D104" i="31"/>
  <c r="D105" i="31"/>
  <c r="D106" i="31"/>
  <c r="D107" i="31"/>
  <c r="D108" i="31"/>
  <c r="D109" i="31"/>
  <c r="D110" i="31"/>
  <c r="D111" i="31"/>
  <c r="D112" i="31"/>
  <c r="D113" i="31"/>
  <c r="D114" i="31"/>
  <c r="D115" i="31"/>
  <c r="C116" i="31"/>
  <c r="D116" i="31"/>
  <c r="D117" i="31"/>
  <c r="D118" i="31"/>
  <c r="D119" i="31"/>
  <c r="D120" i="31"/>
  <c r="D121" i="31"/>
  <c r="D122" i="31"/>
  <c r="D123" i="31"/>
  <c r="D124" i="31"/>
  <c r="D125" i="31"/>
  <c r="D126" i="31"/>
  <c r="C127" i="31"/>
  <c r="D127" i="31"/>
  <c r="D128" i="31"/>
  <c r="D129" i="31"/>
  <c r="D130" i="31"/>
  <c r="D131" i="31"/>
  <c r="D132" i="31"/>
  <c r="D133" i="31"/>
  <c r="D134" i="31"/>
  <c r="D135" i="31"/>
  <c r="D136" i="31"/>
  <c r="D137" i="31"/>
  <c r="D138" i="31"/>
  <c r="D139" i="31"/>
  <c r="D140" i="31"/>
  <c r="D141" i="31"/>
  <c r="D142" i="31"/>
  <c r="C143" i="31"/>
  <c r="C144" i="31"/>
  <c r="D144" i="31"/>
  <c r="A144" i="31"/>
  <c r="D143" i="31"/>
  <c r="D145" i="31"/>
  <c r="D146" i="31"/>
  <c r="D147" i="31"/>
  <c r="D148" i="31"/>
  <c r="D149" i="31"/>
  <c r="C150" i="31"/>
  <c r="D150" i="31"/>
  <c r="A150" i="31"/>
  <c r="D151" i="31"/>
  <c r="D152" i="31"/>
  <c r="D153" i="31"/>
  <c r="D154" i="31"/>
  <c r="D155" i="31"/>
  <c r="D156" i="31"/>
  <c r="D157" i="31"/>
  <c r="D158" i="31"/>
  <c r="D159" i="31"/>
  <c r="C160" i="31"/>
  <c r="D160" i="31"/>
  <c r="D161" i="31"/>
  <c r="D162" i="31"/>
  <c r="D163" i="31"/>
  <c r="D164" i="31"/>
  <c r="D165" i="31"/>
  <c r="D166" i="31"/>
  <c r="D167" i="31"/>
  <c r="D168" i="31"/>
  <c r="D169" i="31"/>
  <c r="D170" i="31"/>
  <c r="D171" i="31"/>
  <c r="D172" i="31"/>
  <c r="D173" i="31"/>
  <c r="D174" i="31"/>
  <c r="D175" i="31"/>
  <c r="D176" i="31"/>
  <c r="D177" i="31"/>
  <c r="D178" i="31"/>
  <c r="D179" i="31"/>
  <c r="D180" i="31"/>
  <c r="D181" i="31"/>
  <c r="D182" i="31"/>
  <c r="C183" i="31"/>
  <c r="D183" i="31"/>
  <c r="D184" i="31"/>
  <c r="D185" i="31"/>
  <c r="D186" i="31"/>
  <c r="D187" i="31"/>
  <c r="D188" i="31"/>
  <c r="D189" i="31"/>
  <c r="D190" i="31"/>
  <c r="D191" i="31"/>
  <c r="D192" i="31"/>
  <c r="D193" i="31"/>
  <c r="D194" i="31"/>
  <c r="D195" i="31"/>
  <c r="D196" i="31"/>
  <c r="D197" i="31"/>
  <c r="C198" i="31"/>
  <c r="D198" i="31"/>
  <c r="D199" i="31"/>
  <c r="D200" i="31"/>
  <c r="D201" i="31"/>
  <c r="D202" i="31"/>
  <c r="D203" i="31"/>
  <c r="D204" i="31"/>
  <c r="D205" i="31"/>
  <c r="D206" i="31"/>
  <c r="D207" i="31"/>
  <c r="D208" i="31"/>
  <c r="D209" i="31"/>
  <c r="D210" i="31"/>
  <c r="D211" i="31"/>
  <c r="D212" i="31"/>
  <c r="C213" i="31"/>
  <c r="C214" i="31"/>
  <c r="D213" i="31"/>
  <c r="D214" i="31"/>
  <c r="D215" i="31"/>
  <c r="D216" i="31"/>
  <c r="D217" i="31"/>
  <c r="D218" i="31"/>
  <c r="D219" i="31"/>
  <c r="D220" i="31"/>
  <c r="D221" i="31"/>
  <c r="D222" i="31"/>
  <c r="D223" i="31"/>
  <c r="D224" i="31"/>
  <c r="D225" i="31"/>
  <c r="D226" i="31"/>
  <c r="D227" i="31"/>
  <c r="C228" i="31"/>
  <c r="C229" i="31"/>
  <c r="D228" i="31"/>
  <c r="B228" i="31"/>
  <c r="D229" i="31"/>
  <c r="D230" i="31"/>
  <c r="D231" i="31"/>
  <c r="D232" i="31"/>
  <c r="C233" i="31"/>
  <c r="D233" i="31"/>
  <c r="C234" i="31"/>
  <c r="D234" i="31"/>
  <c r="C235" i="31"/>
  <c r="D235" i="31"/>
  <c r="D236" i="31"/>
  <c r="D237" i="31"/>
  <c r="D238" i="31"/>
  <c r="D239" i="31"/>
  <c r="D240" i="31"/>
  <c r="D241" i="31"/>
  <c r="D242" i="31"/>
  <c r="D243" i="31"/>
  <c r="D244" i="31"/>
  <c r="D245" i="31"/>
  <c r="D246" i="31"/>
  <c r="D247" i="31"/>
  <c r="D248" i="31"/>
  <c r="D249" i="31"/>
  <c r="D250" i="31"/>
  <c r="D251" i="31"/>
  <c r="D252" i="31"/>
  <c r="D253" i="31"/>
  <c r="D254" i="31"/>
  <c r="C255" i="31"/>
  <c r="D255" i="31"/>
  <c r="A255" i="31"/>
  <c r="D256" i="31"/>
  <c r="D257" i="31"/>
  <c r="D258" i="31"/>
  <c r="D259" i="31"/>
  <c r="D260" i="31"/>
  <c r="D261" i="31"/>
  <c r="D262" i="31"/>
  <c r="D263" i="31"/>
  <c r="D264" i="31"/>
  <c r="D265" i="31"/>
  <c r="D266" i="31"/>
  <c r="D267" i="31"/>
  <c r="D268" i="31"/>
  <c r="D269" i="31"/>
  <c r="D270" i="31"/>
  <c r="D271" i="31"/>
  <c r="D272" i="31"/>
  <c r="D273" i="31"/>
  <c r="D274" i="31"/>
  <c r="D275" i="31"/>
  <c r="D276" i="31"/>
  <c r="D277" i="31"/>
  <c r="D278" i="31"/>
  <c r="D279" i="31"/>
  <c r="D280" i="31"/>
  <c r="D281" i="31"/>
  <c r="D282" i="31"/>
  <c r="D283" i="31"/>
  <c r="D284" i="31"/>
  <c r="D285" i="31"/>
  <c r="D286" i="31"/>
  <c r="D287" i="31"/>
  <c r="D288" i="31"/>
  <c r="D289" i="31"/>
  <c r="D290" i="31"/>
  <c r="D291" i="31"/>
  <c r="D292" i="31"/>
  <c r="D293" i="31"/>
  <c r="D294" i="31"/>
  <c r="D295" i="31"/>
  <c r="D296" i="31"/>
  <c r="D297" i="31"/>
  <c r="D298" i="31"/>
  <c r="D299" i="31"/>
  <c r="D300" i="31"/>
  <c r="D301" i="31"/>
  <c r="D302" i="31"/>
  <c r="D303" i="31"/>
  <c r="D304" i="31"/>
  <c r="D305" i="31"/>
  <c r="D306" i="31"/>
  <c r="D307" i="31"/>
  <c r="D308" i="31"/>
  <c r="D309" i="31"/>
  <c r="D310" i="31"/>
  <c r="D311" i="31"/>
  <c r="D312" i="31"/>
  <c r="D313" i="31"/>
  <c r="D314" i="31"/>
  <c r="D315" i="31"/>
  <c r="C315" i="31"/>
  <c r="D4" i="31"/>
  <c r="C4" i="31"/>
  <c r="E2" i="5"/>
  <c r="B12" i="5"/>
  <c r="B13" i="5"/>
  <c r="B14" i="5"/>
  <c r="B15" i="5"/>
  <c r="B16" i="5"/>
  <c r="B17" i="5"/>
  <c r="B18" i="5"/>
  <c r="B19" i="5"/>
  <c r="B20" i="5"/>
  <c r="B21" i="5"/>
  <c r="B11" i="5"/>
  <c r="P23" i="9"/>
  <c r="Q23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8" i="9"/>
  <c r="Q38" i="9"/>
  <c r="P4" i="9"/>
  <c r="Q4" i="9"/>
  <c r="P5" i="9"/>
  <c r="Q5" i="9"/>
  <c r="P6" i="9"/>
  <c r="Q6" i="9"/>
  <c r="P7" i="9"/>
  <c r="Q7" i="9"/>
  <c r="P8" i="9"/>
  <c r="Q8" i="9"/>
  <c r="P9" i="9"/>
  <c r="Q9" i="9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3" i="9"/>
  <c r="Q3" i="9"/>
  <c r="B5" i="18"/>
  <c r="B6" i="18"/>
  <c r="B62" i="18"/>
  <c r="B81" i="18"/>
  <c r="B82" i="18"/>
  <c r="B83" i="18"/>
  <c r="B130" i="18"/>
  <c r="B212" i="18"/>
  <c r="B213" i="18"/>
  <c r="B214" i="18"/>
  <c r="B225" i="18"/>
  <c r="B226" i="18"/>
  <c r="B316" i="18"/>
  <c r="B327" i="18"/>
  <c r="B334" i="18"/>
  <c r="B335" i="18"/>
  <c r="B336" i="18"/>
  <c r="B355" i="18"/>
  <c r="B356" i="18"/>
  <c r="B451" i="18"/>
  <c r="B4" i="18"/>
  <c r="U5" i="18"/>
  <c r="V5" i="18"/>
  <c r="U6" i="18"/>
  <c r="V6" i="18"/>
  <c r="U7" i="18"/>
  <c r="V7" i="18"/>
  <c r="U8" i="18"/>
  <c r="V8" i="18"/>
  <c r="U9" i="18"/>
  <c r="V9" i="18"/>
  <c r="U10" i="18"/>
  <c r="V10" i="18"/>
  <c r="U11" i="18"/>
  <c r="V11" i="18"/>
  <c r="U12" i="18"/>
  <c r="V12" i="18"/>
  <c r="U13" i="18"/>
  <c r="V13" i="18"/>
  <c r="U14" i="18"/>
  <c r="V14" i="18"/>
  <c r="U15" i="18"/>
  <c r="V15" i="18"/>
  <c r="U16" i="18"/>
  <c r="V16" i="18"/>
  <c r="U17" i="18"/>
  <c r="V17" i="18"/>
  <c r="U18" i="18"/>
  <c r="V18" i="18"/>
  <c r="U19" i="18"/>
  <c r="V19" i="18"/>
  <c r="U20" i="18"/>
  <c r="V20" i="18"/>
  <c r="U21" i="18"/>
  <c r="V21" i="18"/>
  <c r="U22" i="18"/>
  <c r="V22" i="18"/>
  <c r="U23" i="18"/>
  <c r="V23" i="18"/>
  <c r="U24" i="18"/>
  <c r="V24" i="18"/>
  <c r="U25" i="18"/>
  <c r="V25" i="18"/>
  <c r="U26" i="18"/>
  <c r="V26" i="18"/>
  <c r="U27" i="18"/>
  <c r="V27" i="18"/>
  <c r="U28" i="18"/>
  <c r="V28" i="18"/>
  <c r="U29" i="18"/>
  <c r="V29" i="18"/>
  <c r="U30" i="18"/>
  <c r="V30" i="18"/>
  <c r="U31" i="18"/>
  <c r="V31" i="18"/>
  <c r="U32" i="18"/>
  <c r="V32" i="18"/>
  <c r="U33" i="18"/>
  <c r="V33" i="18"/>
  <c r="U34" i="18"/>
  <c r="V34" i="18"/>
  <c r="U35" i="18"/>
  <c r="V35" i="18"/>
  <c r="U36" i="18"/>
  <c r="V36" i="18"/>
  <c r="U37" i="18"/>
  <c r="V37" i="18"/>
  <c r="U38" i="18"/>
  <c r="V38" i="18"/>
  <c r="U39" i="18"/>
  <c r="V39" i="18"/>
  <c r="U40" i="18"/>
  <c r="V40" i="18"/>
  <c r="U41" i="18"/>
  <c r="V41" i="18"/>
  <c r="U42" i="18"/>
  <c r="V42" i="18"/>
  <c r="U43" i="18"/>
  <c r="V43" i="18"/>
  <c r="U44" i="18"/>
  <c r="V44" i="18"/>
  <c r="U45" i="18"/>
  <c r="V45" i="18"/>
  <c r="U46" i="18"/>
  <c r="V46" i="18"/>
  <c r="U47" i="18"/>
  <c r="V47" i="18"/>
  <c r="U48" i="18"/>
  <c r="V48" i="18"/>
  <c r="U49" i="18"/>
  <c r="V49" i="18"/>
  <c r="U50" i="18"/>
  <c r="V50" i="18"/>
  <c r="U51" i="18"/>
  <c r="V51" i="18"/>
  <c r="U52" i="18"/>
  <c r="V52" i="18"/>
  <c r="U53" i="18"/>
  <c r="V53" i="18"/>
  <c r="U54" i="18"/>
  <c r="V54" i="18"/>
  <c r="U55" i="18"/>
  <c r="V55" i="18"/>
  <c r="U56" i="18"/>
  <c r="V56" i="18"/>
  <c r="U57" i="18"/>
  <c r="V57" i="18"/>
  <c r="U58" i="18"/>
  <c r="V58" i="18"/>
  <c r="U59" i="18"/>
  <c r="V59" i="18"/>
  <c r="U60" i="18"/>
  <c r="V60" i="18"/>
  <c r="U61" i="18"/>
  <c r="V61" i="18"/>
  <c r="U62" i="18"/>
  <c r="V62" i="18"/>
  <c r="U63" i="18"/>
  <c r="V63" i="18"/>
  <c r="U64" i="18"/>
  <c r="V64" i="18"/>
  <c r="U65" i="18"/>
  <c r="V65" i="18"/>
  <c r="U66" i="18"/>
  <c r="V66" i="18"/>
  <c r="U67" i="18"/>
  <c r="V67" i="18"/>
  <c r="U68" i="18"/>
  <c r="V68" i="18"/>
  <c r="U69" i="18"/>
  <c r="V69" i="18"/>
  <c r="U70" i="18"/>
  <c r="V70" i="18"/>
  <c r="U71" i="18"/>
  <c r="V71" i="18"/>
  <c r="U72" i="18"/>
  <c r="V72" i="18"/>
  <c r="U73" i="18"/>
  <c r="V73" i="18"/>
  <c r="U74" i="18"/>
  <c r="V74" i="18"/>
  <c r="U75" i="18"/>
  <c r="V75" i="18"/>
  <c r="U76" i="18"/>
  <c r="V76" i="18"/>
  <c r="U77" i="18"/>
  <c r="V77" i="18"/>
  <c r="U78" i="18"/>
  <c r="V78" i="18"/>
  <c r="U79" i="18"/>
  <c r="V79" i="18"/>
  <c r="U80" i="18"/>
  <c r="V80" i="18"/>
  <c r="U81" i="18"/>
  <c r="V81" i="18"/>
  <c r="U82" i="18"/>
  <c r="V82" i="18"/>
  <c r="U83" i="18"/>
  <c r="V83" i="18"/>
  <c r="U84" i="18"/>
  <c r="V84" i="18"/>
  <c r="U85" i="18"/>
  <c r="V85" i="18"/>
  <c r="U86" i="18"/>
  <c r="V86" i="18"/>
  <c r="U87" i="18"/>
  <c r="V87" i="18"/>
  <c r="U88" i="18"/>
  <c r="V88" i="18"/>
  <c r="U89" i="18"/>
  <c r="V89" i="18"/>
  <c r="U90" i="18"/>
  <c r="V90" i="18"/>
  <c r="U91" i="18"/>
  <c r="V91" i="18"/>
  <c r="U92" i="18"/>
  <c r="V92" i="18"/>
  <c r="U93" i="18"/>
  <c r="V93" i="18"/>
  <c r="U94" i="18"/>
  <c r="V94" i="18"/>
  <c r="U95" i="18"/>
  <c r="V95" i="18"/>
  <c r="U96" i="18"/>
  <c r="V96" i="18"/>
  <c r="U97" i="18"/>
  <c r="V97" i="18"/>
  <c r="U98" i="18"/>
  <c r="V98" i="18"/>
  <c r="U99" i="18"/>
  <c r="V99" i="18"/>
  <c r="U100" i="18"/>
  <c r="V100" i="18"/>
  <c r="U101" i="18"/>
  <c r="V101" i="18"/>
  <c r="U102" i="18"/>
  <c r="V102" i="18"/>
  <c r="U103" i="18"/>
  <c r="V103" i="18"/>
  <c r="U104" i="18"/>
  <c r="V104" i="18"/>
  <c r="U105" i="18"/>
  <c r="V105" i="18"/>
  <c r="U106" i="18"/>
  <c r="V106" i="18"/>
  <c r="U107" i="18"/>
  <c r="V107" i="18"/>
  <c r="U108" i="18"/>
  <c r="V108" i="18"/>
  <c r="U109" i="18"/>
  <c r="V109" i="18"/>
  <c r="U110" i="18"/>
  <c r="V110" i="18"/>
  <c r="U111" i="18"/>
  <c r="V111" i="18"/>
  <c r="U112" i="18"/>
  <c r="V112" i="18"/>
  <c r="U113" i="18"/>
  <c r="V113" i="18"/>
  <c r="U114" i="18"/>
  <c r="V114" i="18"/>
  <c r="U115" i="18"/>
  <c r="V115" i="18"/>
  <c r="U116" i="18"/>
  <c r="V116" i="18"/>
  <c r="U117" i="18"/>
  <c r="V117" i="18"/>
  <c r="U118" i="18"/>
  <c r="V118" i="18"/>
  <c r="U119" i="18"/>
  <c r="V119" i="18"/>
  <c r="U120" i="18"/>
  <c r="V120" i="18"/>
  <c r="U121" i="18"/>
  <c r="V121" i="18"/>
  <c r="U122" i="18"/>
  <c r="V122" i="18"/>
  <c r="U123" i="18"/>
  <c r="V123" i="18"/>
  <c r="U124" i="18"/>
  <c r="V124" i="18"/>
  <c r="U125" i="18"/>
  <c r="V125" i="18"/>
  <c r="U126" i="18"/>
  <c r="V126" i="18"/>
  <c r="U127" i="18"/>
  <c r="V127" i="18"/>
  <c r="U128" i="18"/>
  <c r="V128" i="18"/>
  <c r="U129" i="18"/>
  <c r="V129" i="18"/>
  <c r="U130" i="18"/>
  <c r="V130" i="18"/>
  <c r="U131" i="18"/>
  <c r="V131" i="18"/>
  <c r="U132" i="18"/>
  <c r="V132" i="18"/>
  <c r="U133" i="18"/>
  <c r="V133" i="18"/>
  <c r="U134" i="18"/>
  <c r="V134" i="18"/>
  <c r="U135" i="18"/>
  <c r="V135" i="18"/>
  <c r="U136" i="18"/>
  <c r="V136" i="18"/>
  <c r="U137" i="18"/>
  <c r="V137" i="18"/>
  <c r="U138" i="18"/>
  <c r="V138" i="18"/>
  <c r="U139" i="18"/>
  <c r="V139" i="18"/>
  <c r="U140" i="18"/>
  <c r="V140" i="18"/>
  <c r="U141" i="18"/>
  <c r="V141" i="18"/>
  <c r="U142" i="18"/>
  <c r="V142" i="18"/>
  <c r="U143" i="18"/>
  <c r="V143" i="18"/>
  <c r="U144" i="18"/>
  <c r="V144" i="18"/>
  <c r="U145" i="18"/>
  <c r="V145" i="18"/>
  <c r="U146" i="18"/>
  <c r="V146" i="18"/>
  <c r="U147" i="18"/>
  <c r="V147" i="18"/>
  <c r="U148" i="18"/>
  <c r="V148" i="18"/>
  <c r="U149" i="18"/>
  <c r="V149" i="18"/>
  <c r="U150" i="18"/>
  <c r="V150" i="18"/>
  <c r="U151" i="18"/>
  <c r="V151" i="18"/>
  <c r="U152" i="18"/>
  <c r="V152" i="18"/>
  <c r="U153" i="18"/>
  <c r="V153" i="18"/>
  <c r="U154" i="18"/>
  <c r="V154" i="18"/>
  <c r="U155" i="18"/>
  <c r="V155" i="18"/>
  <c r="U156" i="18"/>
  <c r="V156" i="18"/>
  <c r="U157" i="18"/>
  <c r="V157" i="18"/>
  <c r="U158" i="18"/>
  <c r="V158" i="18"/>
  <c r="U159" i="18"/>
  <c r="V159" i="18"/>
  <c r="U160" i="18"/>
  <c r="V160" i="18"/>
  <c r="U161" i="18"/>
  <c r="V161" i="18"/>
  <c r="U162" i="18"/>
  <c r="V162" i="18"/>
  <c r="U163" i="18"/>
  <c r="V163" i="18"/>
  <c r="U164" i="18"/>
  <c r="V164" i="18"/>
  <c r="U165" i="18"/>
  <c r="V165" i="18"/>
  <c r="U166" i="18"/>
  <c r="V166" i="18"/>
  <c r="U167" i="18"/>
  <c r="V167" i="18"/>
  <c r="U168" i="18"/>
  <c r="V168" i="18"/>
  <c r="U169" i="18"/>
  <c r="V169" i="18"/>
  <c r="U170" i="18"/>
  <c r="V170" i="18"/>
  <c r="U171" i="18"/>
  <c r="V171" i="18"/>
  <c r="U172" i="18"/>
  <c r="V172" i="18"/>
  <c r="U173" i="18"/>
  <c r="V173" i="18"/>
  <c r="U174" i="18"/>
  <c r="V174" i="18"/>
  <c r="U175" i="18"/>
  <c r="V175" i="18"/>
  <c r="U176" i="18"/>
  <c r="V176" i="18"/>
  <c r="U177" i="18"/>
  <c r="V177" i="18"/>
  <c r="U178" i="18"/>
  <c r="V178" i="18"/>
  <c r="U179" i="18"/>
  <c r="V179" i="18"/>
  <c r="U180" i="18"/>
  <c r="V180" i="18"/>
  <c r="U181" i="18"/>
  <c r="V181" i="18"/>
  <c r="U182" i="18"/>
  <c r="V182" i="18"/>
  <c r="U183" i="18"/>
  <c r="V183" i="18"/>
  <c r="U184" i="18"/>
  <c r="V184" i="18"/>
  <c r="U185" i="18"/>
  <c r="V185" i="18"/>
  <c r="U186" i="18"/>
  <c r="V186" i="18"/>
  <c r="U187" i="18"/>
  <c r="V187" i="18"/>
  <c r="U188" i="18"/>
  <c r="V188" i="18"/>
  <c r="U189" i="18"/>
  <c r="V189" i="18"/>
  <c r="U190" i="18"/>
  <c r="V190" i="18"/>
  <c r="U191" i="18"/>
  <c r="V191" i="18"/>
  <c r="U192" i="18"/>
  <c r="V192" i="18"/>
  <c r="U193" i="18"/>
  <c r="V193" i="18"/>
  <c r="U194" i="18"/>
  <c r="V194" i="18"/>
  <c r="U195" i="18"/>
  <c r="V195" i="18"/>
  <c r="U196" i="18"/>
  <c r="V196" i="18"/>
  <c r="U197" i="18"/>
  <c r="V197" i="18"/>
  <c r="U198" i="18"/>
  <c r="V198" i="18"/>
  <c r="U199" i="18"/>
  <c r="V199" i="18"/>
  <c r="U200" i="18"/>
  <c r="V200" i="18"/>
  <c r="U201" i="18"/>
  <c r="V201" i="18"/>
  <c r="U202" i="18"/>
  <c r="V202" i="18"/>
  <c r="U203" i="18"/>
  <c r="V203" i="18"/>
  <c r="U204" i="18"/>
  <c r="V204" i="18"/>
  <c r="U205" i="18"/>
  <c r="V205" i="18"/>
  <c r="U206" i="18"/>
  <c r="V206" i="18"/>
  <c r="U207" i="18"/>
  <c r="V207" i="18"/>
  <c r="U208" i="18"/>
  <c r="V208" i="18"/>
  <c r="U209" i="18"/>
  <c r="V209" i="18"/>
  <c r="U210" i="18"/>
  <c r="V210" i="18"/>
  <c r="U211" i="18"/>
  <c r="V211" i="18"/>
  <c r="U212" i="18"/>
  <c r="V212" i="18"/>
  <c r="U213" i="18"/>
  <c r="V213" i="18"/>
  <c r="U214" i="18"/>
  <c r="V214" i="18"/>
  <c r="U215" i="18"/>
  <c r="V215" i="18"/>
  <c r="U216" i="18"/>
  <c r="V216" i="18"/>
  <c r="U217" i="18"/>
  <c r="V217" i="18"/>
  <c r="U218" i="18"/>
  <c r="V218" i="18"/>
  <c r="U219" i="18"/>
  <c r="V219" i="18"/>
  <c r="U220" i="18"/>
  <c r="V220" i="18"/>
  <c r="U221" i="18"/>
  <c r="V221" i="18"/>
  <c r="U222" i="18"/>
  <c r="V222" i="18"/>
  <c r="U223" i="18"/>
  <c r="V223" i="18"/>
  <c r="U224" i="18"/>
  <c r="V224" i="18"/>
  <c r="U225" i="18"/>
  <c r="V225" i="18"/>
  <c r="U226" i="18"/>
  <c r="V226" i="18"/>
  <c r="U227" i="18"/>
  <c r="V227" i="18"/>
  <c r="U228" i="18"/>
  <c r="V228" i="18"/>
  <c r="U229" i="18"/>
  <c r="V229" i="18"/>
  <c r="U230" i="18"/>
  <c r="V230" i="18"/>
  <c r="U231" i="18"/>
  <c r="V231" i="18"/>
  <c r="U232" i="18"/>
  <c r="V232" i="18"/>
  <c r="U233" i="18"/>
  <c r="V233" i="18"/>
  <c r="U234" i="18"/>
  <c r="V234" i="18"/>
  <c r="U235" i="18"/>
  <c r="V235" i="18"/>
  <c r="U236" i="18"/>
  <c r="V236" i="18"/>
  <c r="U237" i="18"/>
  <c r="V237" i="18"/>
  <c r="U238" i="18"/>
  <c r="V238" i="18"/>
  <c r="U239" i="18"/>
  <c r="V239" i="18"/>
  <c r="U240" i="18"/>
  <c r="V240" i="18"/>
  <c r="U241" i="18"/>
  <c r="V241" i="18"/>
  <c r="U242" i="18"/>
  <c r="V242" i="18"/>
  <c r="U243" i="18"/>
  <c r="V243" i="18"/>
  <c r="U244" i="18"/>
  <c r="V244" i="18"/>
  <c r="U245" i="18"/>
  <c r="V245" i="18"/>
  <c r="U246" i="18"/>
  <c r="V246" i="18"/>
  <c r="U247" i="18"/>
  <c r="V247" i="18"/>
  <c r="U248" i="18"/>
  <c r="V248" i="18"/>
  <c r="U249" i="18"/>
  <c r="V249" i="18"/>
  <c r="U250" i="18"/>
  <c r="V250" i="18"/>
  <c r="U251" i="18"/>
  <c r="V251" i="18"/>
  <c r="U252" i="18"/>
  <c r="V252" i="18"/>
  <c r="U253" i="18"/>
  <c r="V253" i="18"/>
  <c r="U254" i="18"/>
  <c r="V254" i="18"/>
  <c r="U255" i="18"/>
  <c r="V255" i="18"/>
  <c r="U256" i="18"/>
  <c r="V256" i="18"/>
  <c r="U257" i="18"/>
  <c r="V257" i="18"/>
  <c r="U258" i="18"/>
  <c r="V258" i="18"/>
  <c r="U259" i="18"/>
  <c r="V259" i="18"/>
  <c r="U260" i="18"/>
  <c r="V260" i="18"/>
  <c r="U261" i="18"/>
  <c r="V261" i="18"/>
  <c r="U262" i="18"/>
  <c r="V262" i="18"/>
  <c r="U263" i="18"/>
  <c r="V263" i="18"/>
  <c r="U264" i="18"/>
  <c r="V264" i="18"/>
  <c r="U265" i="18"/>
  <c r="V265" i="18"/>
  <c r="U266" i="18"/>
  <c r="V266" i="18"/>
  <c r="U267" i="18"/>
  <c r="V267" i="18"/>
  <c r="U268" i="18"/>
  <c r="V268" i="18"/>
  <c r="U269" i="18"/>
  <c r="V269" i="18"/>
  <c r="U270" i="18"/>
  <c r="V270" i="18"/>
  <c r="U271" i="18"/>
  <c r="V271" i="18"/>
  <c r="U272" i="18"/>
  <c r="V272" i="18"/>
  <c r="U273" i="18"/>
  <c r="V273" i="18"/>
  <c r="U274" i="18"/>
  <c r="V274" i="18"/>
  <c r="U275" i="18"/>
  <c r="V275" i="18"/>
  <c r="U276" i="18"/>
  <c r="V276" i="18"/>
  <c r="U277" i="18"/>
  <c r="V277" i="18"/>
  <c r="U278" i="18"/>
  <c r="V278" i="18"/>
  <c r="U279" i="18"/>
  <c r="V279" i="18"/>
  <c r="U280" i="18"/>
  <c r="V280" i="18"/>
  <c r="U281" i="18"/>
  <c r="V281" i="18"/>
  <c r="U282" i="18"/>
  <c r="V282" i="18"/>
  <c r="U283" i="18"/>
  <c r="V283" i="18"/>
  <c r="U284" i="18"/>
  <c r="V284" i="18"/>
  <c r="U285" i="18"/>
  <c r="V285" i="18"/>
  <c r="U286" i="18"/>
  <c r="V286" i="18"/>
  <c r="U287" i="18"/>
  <c r="V287" i="18"/>
  <c r="U288" i="18"/>
  <c r="V288" i="18"/>
  <c r="U289" i="18"/>
  <c r="V289" i="18"/>
  <c r="U290" i="18"/>
  <c r="V290" i="18"/>
  <c r="U291" i="18"/>
  <c r="V291" i="18"/>
  <c r="U292" i="18"/>
  <c r="V292" i="18"/>
  <c r="U293" i="18"/>
  <c r="V293" i="18"/>
  <c r="U294" i="18"/>
  <c r="V294" i="18"/>
  <c r="U295" i="18"/>
  <c r="V295" i="18"/>
  <c r="U296" i="18"/>
  <c r="V296" i="18"/>
  <c r="U297" i="18"/>
  <c r="V297" i="18"/>
  <c r="U298" i="18"/>
  <c r="V298" i="18"/>
  <c r="U299" i="18"/>
  <c r="V299" i="18"/>
  <c r="U300" i="18"/>
  <c r="V300" i="18"/>
  <c r="U301" i="18"/>
  <c r="V301" i="18"/>
  <c r="U302" i="18"/>
  <c r="V302" i="18"/>
  <c r="U303" i="18"/>
  <c r="V303" i="18"/>
  <c r="U304" i="18"/>
  <c r="V304" i="18"/>
  <c r="U305" i="18"/>
  <c r="V305" i="18"/>
  <c r="U306" i="18"/>
  <c r="V306" i="18"/>
  <c r="U307" i="18"/>
  <c r="V307" i="18"/>
  <c r="U308" i="18"/>
  <c r="V308" i="18"/>
  <c r="U309" i="18"/>
  <c r="V309" i="18"/>
  <c r="U310" i="18"/>
  <c r="V310" i="18"/>
  <c r="U311" i="18"/>
  <c r="V311" i="18"/>
  <c r="U312" i="18"/>
  <c r="V312" i="18"/>
  <c r="U313" i="18"/>
  <c r="V313" i="18"/>
  <c r="U314" i="18"/>
  <c r="V314" i="18"/>
  <c r="U315" i="18"/>
  <c r="V315" i="18"/>
  <c r="U316" i="18"/>
  <c r="V316" i="18"/>
  <c r="U317" i="18"/>
  <c r="V317" i="18"/>
  <c r="U318" i="18"/>
  <c r="V318" i="18"/>
  <c r="U319" i="18"/>
  <c r="V319" i="18"/>
  <c r="U320" i="18"/>
  <c r="V320" i="18"/>
  <c r="U321" i="18"/>
  <c r="V321" i="18"/>
  <c r="U322" i="18"/>
  <c r="V322" i="18"/>
  <c r="U323" i="18"/>
  <c r="V323" i="18"/>
  <c r="U324" i="18"/>
  <c r="V324" i="18"/>
  <c r="U325" i="18"/>
  <c r="V325" i="18"/>
  <c r="U326" i="18"/>
  <c r="V326" i="18"/>
  <c r="U327" i="18"/>
  <c r="V327" i="18"/>
  <c r="U328" i="18"/>
  <c r="V328" i="18"/>
  <c r="U329" i="18"/>
  <c r="V329" i="18"/>
  <c r="U330" i="18"/>
  <c r="V330" i="18"/>
  <c r="U331" i="18"/>
  <c r="V331" i="18"/>
  <c r="U332" i="18"/>
  <c r="V332" i="18"/>
  <c r="U333" i="18"/>
  <c r="V333" i="18"/>
  <c r="U334" i="18"/>
  <c r="V334" i="18"/>
  <c r="U335" i="18"/>
  <c r="V335" i="18"/>
  <c r="U336" i="18"/>
  <c r="V336" i="18"/>
  <c r="U337" i="18"/>
  <c r="V337" i="18"/>
  <c r="U338" i="18"/>
  <c r="V338" i="18"/>
  <c r="U339" i="18"/>
  <c r="V339" i="18"/>
  <c r="U340" i="18"/>
  <c r="V340" i="18"/>
  <c r="U341" i="18"/>
  <c r="V341" i="18"/>
  <c r="U342" i="18"/>
  <c r="V342" i="18"/>
  <c r="U343" i="18"/>
  <c r="V343" i="18"/>
  <c r="U344" i="18"/>
  <c r="V344" i="18"/>
  <c r="U345" i="18"/>
  <c r="V345" i="18"/>
  <c r="U346" i="18"/>
  <c r="V346" i="18"/>
  <c r="U347" i="18"/>
  <c r="V347" i="18"/>
  <c r="U348" i="18"/>
  <c r="V348" i="18"/>
  <c r="U349" i="18"/>
  <c r="V349" i="18"/>
  <c r="U350" i="18"/>
  <c r="V350" i="18"/>
  <c r="U351" i="18"/>
  <c r="V351" i="18"/>
  <c r="U352" i="18"/>
  <c r="V352" i="18"/>
  <c r="U353" i="18"/>
  <c r="V353" i="18"/>
  <c r="U354" i="18"/>
  <c r="V354" i="18"/>
  <c r="U355" i="18"/>
  <c r="V355" i="18"/>
  <c r="U356" i="18"/>
  <c r="V356" i="18"/>
  <c r="U357" i="18"/>
  <c r="V357" i="18"/>
  <c r="U358" i="18"/>
  <c r="V358" i="18"/>
  <c r="U359" i="18"/>
  <c r="V359" i="18"/>
  <c r="U360" i="18"/>
  <c r="V360" i="18"/>
  <c r="U361" i="18"/>
  <c r="V361" i="18"/>
  <c r="U362" i="18"/>
  <c r="V362" i="18"/>
  <c r="U363" i="18"/>
  <c r="V363" i="18"/>
  <c r="U364" i="18"/>
  <c r="V364" i="18"/>
  <c r="U365" i="18"/>
  <c r="V365" i="18"/>
  <c r="U366" i="18"/>
  <c r="V366" i="18"/>
  <c r="U367" i="18"/>
  <c r="V367" i="18"/>
  <c r="U368" i="18"/>
  <c r="V368" i="18"/>
  <c r="U369" i="18"/>
  <c r="V369" i="18"/>
  <c r="U370" i="18"/>
  <c r="V370" i="18"/>
  <c r="U371" i="18"/>
  <c r="V371" i="18"/>
  <c r="U372" i="18"/>
  <c r="V372" i="18"/>
  <c r="U373" i="18"/>
  <c r="V373" i="18"/>
  <c r="U374" i="18"/>
  <c r="V374" i="18"/>
  <c r="U375" i="18"/>
  <c r="V375" i="18"/>
  <c r="U376" i="18"/>
  <c r="V376" i="18"/>
  <c r="U377" i="18"/>
  <c r="V377" i="18"/>
  <c r="U378" i="18"/>
  <c r="V378" i="18"/>
  <c r="U379" i="18"/>
  <c r="V379" i="18"/>
  <c r="U380" i="18"/>
  <c r="V380" i="18"/>
  <c r="U381" i="18"/>
  <c r="V381" i="18"/>
  <c r="U382" i="18"/>
  <c r="V382" i="18"/>
  <c r="U383" i="18"/>
  <c r="V383" i="18"/>
  <c r="U384" i="18"/>
  <c r="V384" i="18"/>
  <c r="U385" i="18"/>
  <c r="V385" i="18"/>
  <c r="U386" i="18"/>
  <c r="V386" i="18"/>
  <c r="U387" i="18"/>
  <c r="V387" i="18"/>
  <c r="U388" i="18"/>
  <c r="V388" i="18"/>
  <c r="U389" i="18"/>
  <c r="V389" i="18"/>
  <c r="U390" i="18"/>
  <c r="V390" i="18"/>
  <c r="U391" i="18"/>
  <c r="V391" i="18"/>
  <c r="U392" i="18"/>
  <c r="V392" i="18"/>
  <c r="U393" i="18"/>
  <c r="V393" i="18"/>
  <c r="U394" i="18"/>
  <c r="V394" i="18"/>
  <c r="U395" i="18"/>
  <c r="V395" i="18"/>
  <c r="U396" i="18"/>
  <c r="V396" i="18"/>
  <c r="U397" i="18"/>
  <c r="V397" i="18"/>
  <c r="U398" i="18"/>
  <c r="V398" i="18"/>
  <c r="U399" i="18"/>
  <c r="V399" i="18"/>
  <c r="U400" i="18"/>
  <c r="V400" i="18"/>
  <c r="U401" i="18"/>
  <c r="V401" i="18"/>
  <c r="U402" i="18"/>
  <c r="V402" i="18"/>
  <c r="U403" i="18"/>
  <c r="V403" i="18"/>
  <c r="U404" i="18"/>
  <c r="V404" i="18"/>
  <c r="U405" i="18"/>
  <c r="V405" i="18"/>
  <c r="U406" i="18"/>
  <c r="V406" i="18"/>
  <c r="U407" i="18"/>
  <c r="V407" i="18"/>
  <c r="U408" i="18"/>
  <c r="V408" i="18"/>
  <c r="U409" i="18"/>
  <c r="V409" i="18"/>
  <c r="U410" i="18"/>
  <c r="V410" i="18"/>
  <c r="U411" i="18"/>
  <c r="V411" i="18"/>
  <c r="U412" i="18"/>
  <c r="V412" i="18"/>
  <c r="U413" i="18"/>
  <c r="V413" i="18"/>
  <c r="U414" i="18"/>
  <c r="V414" i="18"/>
  <c r="U415" i="18"/>
  <c r="V415" i="18"/>
  <c r="U416" i="18"/>
  <c r="V416" i="18"/>
  <c r="U417" i="18"/>
  <c r="V417" i="18"/>
  <c r="U418" i="18"/>
  <c r="V418" i="18"/>
  <c r="U419" i="18"/>
  <c r="V419" i="18"/>
  <c r="U420" i="18"/>
  <c r="V420" i="18"/>
  <c r="U421" i="18"/>
  <c r="V421" i="18"/>
  <c r="U422" i="18"/>
  <c r="V422" i="18"/>
  <c r="U423" i="18"/>
  <c r="V423" i="18"/>
  <c r="U424" i="18"/>
  <c r="V424" i="18"/>
  <c r="U425" i="18"/>
  <c r="V425" i="18"/>
  <c r="U426" i="18"/>
  <c r="V426" i="18"/>
  <c r="U427" i="18"/>
  <c r="V427" i="18"/>
  <c r="U428" i="18"/>
  <c r="V428" i="18"/>
  <c r="U429" i="18"/>
  <c r="V429" i="18"/>
  <c r="U430" i="18"/>
  <c r="V430" i="18"/>
  <c r="U431" i="18"/>
  <c r="V431" i="18"/>
  <c r="U432" i="18"/>
  <c r="V432" i="18"/>
  <c r="U433" i="18"/>
  <c r="V433" i="18"/>
  <c r="U434" i="18"/>
  <c r="V434" i="18"/>
  <c r="U435" i="18"/>
  <c r="V435" i="18"/>
  <c r="U436" i="18"/>
  <c r="V436" i="18"/>
  <c r="U437" i="18"/>
  <c r="V437" i="18"/>
  <c r="U438" i="18"/>
  <c r="V438" i="18"/>
  <c r="U439" i="18"/>
  <c r="V439" i="18"/>
  <c r="U440" i="18"/>
  <c r="V440" i="18"/>
  <c r="U441" i="18"/>
  <c r="V441" i="18"/>
  <c r="U442" i="18"/>
  <c r="V442" i="18"/>
  <c r="U443" i="18"/>
  <c r="V443" i="18"/>
  <c r="U444" i="18"/>
  <c r="V444" i="18"/>
  <c r="U445" i="18"/>
  <c r="V445" i="18"/>
  <c r="U446" i="18"/>
  <c r="V446" i="18"/>
  <c r="U447" i="18"/>
  <c r="V447" i="18"/>
  <c r="U448" i="18"/>
  <c r="V448" i="18"/>
  <c r="U449" i="18"/>
  <c r="V449" i="18"/>
  <c r="U450" i="18"/>
  <c r="V450" i="18"/>
  <c r="U4" i="18"/>
  <c r="V4" i="18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C20" i="10"/>
  <c r="D20" i="10"/>
  <c r="A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C63" i="10"/>
  <c r="D63" i="10"/>
  <c r="B63" i="10"/>
  <c r="A63" i="10"/>
  <c r="C64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C82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C110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C125" i="10"/>
  <c r="D125" i="10"/>
  <c r="D126" i="10"/>
  <c r="D127" i="10"/>
  <c r="D128" i="10"/>
  <c r="D129" i="10"/>
  <c r="D130" i="10"/>
  <c r="D131" i="10"/>
  <c r="D132" i="10"/>
  <c r="D133" i="10"/>
  <c r="D134" i="10"/>
  <c r="C135" i="10"/>
  <c r="D135" i="10"/>
  <c r="A135" i="10"/>
  <c r="D136" i="10"/>
  <c r="D137" i="10"/>
  <c r="D138" i="10"/>
  <c r="D139" i="10"/>
  <c r="D140" i="10"/>
  <c r="D141" i="10"/>
  <c r="C142" i="10"/>
  <c r="D142" i="10"/>
  <c r="A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C166" i="10"/>
  <c r="D166" i="10"/>
  <c r="D167" i="10"/>
  <c r="D168" i="10"/>
  <c r="D169" i="10"/>
  <c r="D170" i="10"/>
  <c r="D171" i="10"/>
  <c r="D172" i="10"/>
  <c r="D173" i="10"/>
  <c r="D174" i="10"/>
  <c r="D175" i="10"/>
  <c r="D176" i="10"/>
  <c r="C177" i="10"/>
  <c r="C178" i="10"/>
  <c r="D178" i="10"/>
  <c r="A178" i="10"/>
  <c r="D177" i="10"/>
  <c r="B177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C195" i="10"/>
  <c r="C196" i="10"/>
  <c r="D196" i="10"/>
  <c r="A196" i="10"/>
  <c r="D195" i="10"/>
  <c r="D197" i="10"/>
  <c r="D198" i="10"/>
  <c r="D199" i="10"/>
  <c r="D200" i="10"/>
  <c r="D201" i="10"/>
  <c r="D202" i="10"/>
  <c r="D203" i="10"/>
  <c r="D204" i="10"/>
  <c r="D205" i="10"/>
  <c r="D206" i="10"/>
  <c r="D207" i="10"/>
  <c r="C208" i="10"/>
  <c r="C209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C221" i="10"/>
  <c r="C222" i="10"/>
  <c r="D222" i="10"/>
  <c r="A222" i="10"/>
  <c r="D221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C251" i="10"/>
  <c r="D251" i="10"/>
  <c r="B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C272" i="10"/>
  <c r="D272" i="10"/>
  <c r="A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C288" i="10"/>
  <c r="D288" i="10"/>
  <c r="C289" i="10"/>
  <c r="D289" i="10"/>
  <c r="B289" i="10"/>
  <c r="A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C312" i="10"/>
  <c r="D312" i="10"/>
  <c r="B312" i="10"/>
  <c r="C313" i="10"/>
  <c r="D313" i="10"/>
  <c r="D314" i="10"/>
  <c r="D315" i="10"/>
  <c r="D316" i="10"/>
  <c r="D317" i="10"/>
  <c r="D318" i="10"/>
  <c r="D319" i="10"/>
  <c r="D320" i="10"/>
  <c r="D321" i="10"/>
  <c r="C322" i="10"/>
  <c r="D322" i="10"/>
  <c r="D323" i="10"/>
  <c r="D324" i="10"/>
  <c r="D325" i="10"/>
  <c r="D326" i="10"/>
  <c r="D327" i="10"/>
  <c r="D328" i="10"/>
  <c r="C329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C350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C445" i="10"/>
  <c r="A445" i="10"/>
  <c r="C4" i="10"/>
  <c r="D4" i="10"/>
  <c r="F21" i="5"/>
  <c r="F14" i="5"/>
  <c r="F11" i="5"/>
  <c r="F16" i="5"/>
  <c r="F17" i="5"/>
  <c r="F18" i="5"/>
  <c r="I18" i="5"/>
  <c r="F15" i="5"/>
  <c r="F12" i="5"/>
  <c r="F13" i="5"/>
  <c r="O13" i="5"/>
  <c r="R13" i="5"/>
  <c r="O17" i="5"/>
  <c r="R17" i="5"/>
  <c r="N14" i="5"/>
  <c r="N19" i="5"/>
  <c r="G12" i="5"/>
  <c r="G16" i="5"/>
  <c r="O21" i="5"/>
  <c r="R21" i="5"/>
  <c r="O12" i="5"/>
  <c r="R12" i="5"/>
  <c r="N13" i="5"/>
  <c r="G21" i="5"/>
  <c r="G11" i="5"/>
  <c r="O14" i="5"/>
  <c r="R14" i="5"/>
  <c r="O11" i="5"/>
  <c r="R11" i="5"/>
  <c r="N15" i="5"/>
  <c r="N21" i="5"/>
  <c r="G13" i="5"/>
  <c r="G17" i="5"/>
  <c r="O15" i="5"/>
  <c r="R15" i="5"/>
  <c r="N12" i="5"/>
  <c r="N16" i="5"/>
  <c r="N11" i="5"/>
  <c r="G14" i="5"/>
  <c r="G18" i="5"/>
  <c r="J18" i="5"/>
  <c r="O16" i="5"/>
  <c r="R16" i="5"/>
  <c r="N17" i="5"/>
  <c r="G15" i="5"/>
  <c r="C273" i="10"/>
  <c r="A273" i="10"/>
  <c r="B350" i="10"/>
  <c r="A166" i="10"/>
  <c r="B64" i="10"/>
  <c r="C290" i="10"/>
  <c r="A290" i="10"/>
  <c r="B288" i="10"/>
  <c r="B272" i="10"/>
  <c r="A288" i="10"/>
  <c r="C274" i="10"/>
  <c r="A274" i="10"/>
  <c r="C252" i="10"/>
  <c r="B208" i="10"/>
  <c r="B195" i="10"/>
  <c r="A177" i="10"/>
  <c r="B135" i="10"/>
  <c r="B445" i="10"/>
  <c r="A350" i="10"/>
  <c r="C136" i="10"/>
  <c r="A136" i="10"/>
  <c r="A4" i="10"/>
  <c r="B4" i="10"/>
  <c r="C351" i="10"/>
  <c r="A351" i="10"/>
  <c r="A322" i="10"/>
  <c r="A312" i="10"/>
  <c r="B273" i="10"/>
  <c r="A251" i="10"/>
  <c r="A208" i="10"/>
  <c r="A195" i="10"/>
  <c r="A125" i="10"/>
  <c r="C5" i="10"/>
  <c r="A5" i="10"/>
  <c r="C330" i="10"/>
  <c r="A330" i="10"/>
  <c r="A329" i="10"/>
  <c r="C314" i="10"/>
  <c r="A314" i="10"/>
  <c r="A313" i="10"/>
  <c r="B221" i="10"/>
  <c r="A221" i="10"/>
  <c r="C210" i="10"/>
  <c r="A210" i="10"/>
  <c r="A209" i="10"/>
  <c r="B110" i="10"/>
  <c r="A110" i="10"/>
  <c r="B82" i="10"/>
  <c r="A82" i="10"/>
  <c r="C65" i="10"/>
  <c r="A65" i="10"/>
  <c r="A64" i="10"/>
  <c r="B229" i="31"/>
  <c r="C230" i="31"/>
  <c r="A230" i="31"/>
  <c r="B213" i="31"/>
  <c r="A198" i="31"/>
  <c r="A183" i="31"/>
  <c r="A160" i="31"/>
  <c r="A70" i="31"/>
  <c r="B4" i="31"/>
  <c r="A116" i="31"/>
  <c r="A84" i="31"/>
  <c r="B315" i="31"/>
  <c r="A4" i="31"/>
  <c r="B234" i="31"/>
  <c r="A234" i="31"/>
  <c r="A213" i="31"/>
  <c r="B99" i="31"/>
  <c r="A99" i="31"/>
  <c r="C16" i="31"/>
  <c r="A16" i="31"/>
  <c r="A15" i="31"/>
  <c r="C215" i="31"/>
  <c r="A215" i="31"/>
  <c r="A214" i="31"/>
  <c r="B127" i="31"/>
  <c r="A127" i="31"/>
  <c r="A235" i="31"/>
  <c r="A233" i="31"/>
  <c r="A228" i="31"/>
  <c r="B214" i="31"/>
  <c r="B150" i="31"/>
  <c r="C100" i="31"/>
  <c r="A100" i="31"/>
  <c r="A98" i="31"/>
  <c r="A92" i="31"/>
  <c r="C71" i="31"/>
  <c r="B70" i="31"/>
  <c r="A40" i="31"/>
  <c r="C5" i="31"/>
  <c r="B5" i="31"/>
  <c r="A315" i="31"/>
  <c r="B233" i="31"/>
  <c r="A229" i="31"/>
  <c r="C151" i="31"/>
  <c r="A151" i="31"/>
  <c r="B143" i="31"/>
  <c r="A143" i="31"/>
  <c r="C128" i="31"/>
  <c r="A128" i="31"/>
  <c r="B215" i="31"/>
  <c r="B255" i="31"/>
  <c r="C256" i="31"/>
  <c r="A256" i="31"/>
  <c r="B84" i="31"/>
  <c r="C85" i="31"/>
  <c r="A85" i="31"/>
  <c r="B16" i="31"/>
  <c r="C17" i="31"/>
  <c r="A17" i="31"/>
  <c r="B183" i="31"/>
  <c r="B15" i="31"/>
  <c r="B92" i="31"/>
  <c r="C93" i="31"/>
  <c r="A93" i="31"/>
  <c r="B235" i="31"/>
  <c r="C236" i="31"/>
  <c r="A236" i="31"/>
  <c r="B198" i="31"/>
  <c r="C199" i="31"/>
  <c r="A199" i="31"/>
  <c r="B151" i="31"/>
  <c r="C152" i="31"/>
  <c r="A152" i="31"/>
  <c r="B144" i="31"/>
  <c r="C145" i="31"/>
  <c r="A145" i="31"/>
  <c r="B116" i="31"/>
  <c r="C117" i="31"/>
  <c r="A117" i="31"/>
  <c r="C184" i="31"/>
  <c r="A184" i="31"/>
  <c r="B160" i="31"/>
  <c r="C161" i="31"/>
  <c r="A161" i="31"/>
  <c r="B44" i="31"/>
  <c r="C45" i="31"/>
  <c r="A45" i="31"/>
  <c r="B40" i="31"/>
  <c r="C41" i="31"/>
  <c r="A41" i="31"/>
  <c r="B291" i="18"/>
  <c r="B328" i="18"/>
  <c r="B337" i="18"/>
  <c r="B275" i="18"/>
  <c r="B254" i="18"/>
  <c r="B227" i="18"/>
  <c r="B183" i="18"/>
  <c r="B147" i="18"/>
  <c r="B63" i="18"/>
  <c r="B19" i="18"/>
  <c r="B215" i="18"/>
  <c r="B171" i="18"/>
  <c r="B139" i="18"/>
  <c r="B131" i="18"/>
  <c r="B116" i="18"/>
  <c r="B84" i="18"/>
  <c r="B182" i="18"/>
  <c r="B146" i="18"/>
  <c r="B7" i="18"/>
  <c r="B199" i="18"/>
  <c r="B330" i="10"/>
  <c r="B314" i="10"/>
  <c r="B351" i="10"/>
  <c r="C352" i="10"/>
  <c r="A352" i="10"/>
  <c r="B290" i="10"/>
  <c r="C291" i="10"/>
  <c r="A291" i="10"/>
  <c r="B210" i="10"/>
  <c r="B196" i="10"/>
  <c r="C197" i="10"/>
  <c r="A197" i="10"/>
  <c r="B274" i="10"/>
  <c r="C275" i="10"/>
  <c r="A275" i="10"/>
  <c r="B222" i="10"/>
  <c r="C223" i="10"/>
  <c r="A223" i="10"/>
  <c r="B209" i="10"/>
  <c r="B329" i="10"/>
  <c r="B313" i="10"/>
  <c r="B178" i="10"/>
  <c r="C179" i="10"/>
  <c r="A179" i="10"/>
  <c r="C137" i="10"/>
  <c r="A137" i="10"/>
  <c r="B136" i="10"/>
  <c r="B322" i="10"/>
  <c r="C323" i="10"/>
  <c r="A323" i="10"/>
  <c r="B142" i="10"/>
  <c r="B65" i="10"/>
  <c r="C21" i="10"/>
  <c r="A21" i="10"/>
  <c r="B20" i="10"/>
  <c r="B125" i="10"/>
  <c r="C126" i="10"/>
  <c r="A126" i="10"/>
  <c r="B166" i="10"/>
  <c r="C167" i="10"/>
  <c r="A167" i="10"/>
  <c r="B5" i="10"/>
  <c r="C6" i="10"/>
  <c r="A6" i="10"/>
  <c r="C143" i="10"/>
  <c r="A143" i="10"/>
  <c r="C111" i="10"/>
  <c r="A111" i="10"/>
  <c r="C83" i="10"/>
  <c r="A83" i="10"/>
  <c r="C66" i="10"/>
  <c r="A66" i="10"/>
  <c r="C331" i="10"/>
  <c r="A331" i="10"/>
  <c r="A252" i="10"/>
  <c r="C253" i="10"/>
  <c r="B252" i="10"/>
  <c r="C211" i="10"/>
  <c r="A211" i="10"/>
  <c r="C315" i="10"/>
  <c r="A315" i="10"/>
  <c r="C101" i="31"/>
  <c r="A101" i="31"/>
  <c r="B100" i="31"/>
  <c r="B128" i="31"/>
  <c r="C231" i="31"/>
  <c r="B230" i="31"/>
  <c r="C216" i="31"/>
  <c r="A216" i="31"/>
  <c r="C129" i="31"/>
  <c r="A129" i="31"/>
  <c r="A71" i="31"/>
  <c r="B71" i="31"/>
  <c r="C72" i="31"/>
  <c r="A5" i="31"/>
  <c r="C6" i="31"/>
  <c r="B145" i="31"/>
  <c r="C146" i="31"/>
  <c r="A146" i="31"/>
  <c r="B45" i="31"/>
  <c r="C46" i="31"/>
  <c r="A46" i="31"/>
  <c r="C185" i="31"/>
  <c r="A185" i="31"/>
  <c r="B184" i="31"/>
  <c r="B85" i="31"/>
  <c r="C86" i="31"/>
  <c r="A86" i="31"/>
  <c r="B129" i="31"/>
  <c r="B117" i="31"/>
  <c r="C118" i="31"/>
  <c r="A118" i="31"/>
  <c r="B41" i="31"/>
  <c r="C42" i="31"/>
  <c r="A42" i="31"/>
  <c r="B161" i="31"/>
  <c r="C162" i="31"/>
  <c r="A162" i="31"/>
  <c r="B17" i="31"/>
  <c r="C18" i="31"/>
  <c r="A18" i="31"/>
  <c r="B256" i="31"/>
  <c r="C257" i="31"/>
  <c r="A257" i="31"/>
  <c r="B101" i="31"/>
  <c r="C102" i="31"/>
  <c r="A102" i="31"/>
  <c r="B199" i="31"/>
  <c r="C200" i="31"/>
  <c r="A200" i="31"/>
  <c r="B216" i="31"/>
  <c r="C217" i="31"/>
  <c r="A217" i="31"/>
  <c r="B152" i="31"/>
  <c r="C153" i="31"/>
  <c r="A153" i="31"/>
  <c r="C237" i="31"/>
  <c r="A237" i="31"/>
  <c r="B236" i="31"/>
  <c r="B93" i="31"/>
  <c r="C94" i="31"/>
  <c r="A94" i="31"/>
  <c r="B132" i="18"/>
  <c r="B172" i="18"/>
  <c r="B148" i="18"/>
  <c r="B357" i="18"/>
  <c r="B200" i="18"/>
  <c r="B117" i="18"/>
  <c r="B216" i="18"/>
  <c r="B184" i="18"/>
  <c r="B228" i="18"/>
  <c r="B276" i="18"/>
  <c r="B140" i="18"/>
  <c r="B64" i="18"/>
  <c r="B329" i="18"/>
  <c r="B85" i="18"/>
  <c r="B317" i="18"/>
  <c r="B338" i="18"/>
  <c r="B292" i="18"/>
  <c r="B8" i="18"/>
  <c r="B20" i="18"/>
  <c r="B255" i="18"/>
  <c r="B143" i="10"/>
  <c r="C144" i="10"/>
  <c r="A144" i="10"/>
  <c r="B21" i="10"/>
  <c r="C22" i="10"/>
  <c r="A22" i="10"/>
  <c r="B323" i="10"/>
  <c r="C324" i="10"/>
  <c r="A324" i="10"/>
  <c r="B179" i="10"/>
  <c r="C180" i="10"/>
  <c r="A180" i="10"/>
  <c r="B6" i="10"/>
  <c r="C7" i="10"/>
  <c r="A7" i="10"/>
  <c r="B126" i="10"/>
  <c r="C127" i="10"/>
  <c r="A127" i="10"/>
  <c r="B66" i="10"/>
  <c r="C67" i="10"/>
  <c r="A67" i="10"/>
  <c r="B223" i="10"/>
  <c r="C224" i="10"/>
  <c r="A224" i="10"/>
  <c r="B197" i="10"/>
  <c r="C198" i="10"/>
  <c r="A198" i="10"/>
  <c r="C353" i="10"/>
  <c r="A353" i="10"/>
  <c r="B352" i="10"/>
  <c r="C332" i="10"/>
  <c r="A332" i="10"/>
  <c r="C84" i="10"/>
  <c r="A84" i="10"/>
  <c r="B83" i="10"/>
  <c r="C112" i="10"/>
  <c r="A112" i="10"/>
  <c r="B111" i="10"/>
  <c r="C168" i="10"/>
  <c r="A168" i="10"/>
  <c r="B167" i="10"/>
  <c r="B137" i="10"/>
  <c r="C138" i="10"/>
  <c r="A138" i="10"/>
  <c r="B275" i="10"/>
  <c r="C276" i="10"/>
  <c r="A276" i="10"/>
  <c r="B211" i="10"/>
  <c r="B291" i="10"/>
  <c r="C292" i="10"/>
  <c r="A292" i="10"/>
  <c r="B315" i="10"/>
  <c r="C316" i="10"/>
  <c r="A316" i="10"/>
  <c r="A253" i="10"/>
  <c r="B253" i="10"/>
  <c r="C254" i="10"/>
  <c r="C212" i="10"/>
  <c r="A212" i="10"/>
  <c r="B331" i="10"/>
  <c r="B231" i="31"/>
  <c r="C232" i="31"/>
  <c r="A231" i="31"/>
  <c r="A6" i="31"/>
  <c r="C7" i="31"/>
  <c r="B6" i="31"/>
  <c r="A72" i="31"/>
  <c r="B72" i="31"/>
  <c r="C73" i="31"/>
  <c r="C130" i="31"/>
  <c r="A130" i="31"/>
  <c r="B237" i="31"/>
  <c r="C238" i="31"/>
  <c r="A238" i="31"/>
  <c r="B94" i="31"/>
  <c r="C95" i="31"/>
  <c r="A95" i="31"/>
  <c r="B153" i="31"/>
  <c r="C154" i="31"/>
  <c r="A154" i="31"/>
  <c r="B217" i="31"/>
  <c r="C218" i="31"/>
  <c r="A218" i="31"/>
  <c r="C103" i="31"/>
  <c r="A103" i="31"/>
  <c r="B102" i="31"/>
  <c r="B18" i="31"/>
  <c r="C19" i="31"/>
  <c r="A19" i="31"/>
  <c r="B42" i="31"/>
  <c r="C43" i="31"/>
  <c r="C186" i="31"/>
  <c r="A186" i="31"/>
  <c r="B185" i="31"/>
  <c r="C201" i="31"/>
  <c r="A201" i="31"/>
  <c r="B200" i="31"/>
  <c r="C258" i="31"/>
  <c r="A258" i="31"/>
  <c r="B257" i="31"/>
  <c r="B162" i="31"/>
  <c r="C163" i="31"/>
  <c r="A163" i="31"/>
  <c r="C119" i="31"/>
  <c r="A119" i="31"/>
  <c r="B118" i="31"/>
  <c r="B86" i="31"/>
  <c r="C87" i="31"/>
  <c r="A87" i="31"/>
  <c r="B46" i="31"/>
  <c r="C47" i="31"/>
  <c r="A47" i="31"/>
  <c r="C147" i="31"/>
  <c r="A147" i="31"/>
  <c r="B146" i="31"/>
  <c r="B277" i="18"/>
  <c r="B21" i="18"/>
  <c r="B318" i="18"/>
  <c r="B330" i="18"/>
  <c r="B141" i="18"/>
  <c r="B229" i="18"/>
  <c r="B217" i="18"/>
  <c r="B201" i="18"/>
  <c r="B149" i="18"/>
  <c r="B133" i="18"/>
  <c r="B293" i="18"/>
  <c r="B256" i="18"/>
  <c r="B9" i="18"/>
  <c r="B339" i="18"/>
  <c r="B86" i="18"/>
  <c r="B65" i="18"/>
  <c r="B185" i="18"/>
  <c r="B118" i="18"/>
  <c r="B358" i="18"/>
  <c r="B173" i="18"/>
  <c r="B168" i="10"/>
  <c r="C169" i="10"/>
  <c r="A169" i="10"/>
  <c r="C85" i="10"/>
  <c r="A85" i="10"/>
  <c r="B84" i="10"/>
  <c r="B353" i="10"/>
  <c r="C354" i="10"/>
  <c r="A354" i="10"/>
  <c r="B316" i="10"/>
  <c r="C317" i="10"/>
  <c r="A317" i="10"/>
  <c r="B138" i="10"/>
  <c r="C139" i="10"/>
  <c r="A139" i="10"/>
  <c r="C333" i="10"/>
  <c r="A333" i="10"/>
  <c r="B332" i="10"/>
  <c r="C225" i="10"/>
  <c r="A225" i="10"/>
  <c r="B224" i="10"/>
  <c r="C128" i="10"/>
  <c r="A128" i="10"/>
  <c r="B127" i="10"/>
  <c r="B180" i="10"/>
  <c r="C181" i="10"/>
  <c r="A181" i="10"/>
  <c r="B22" i="10"/>
  <c r="C23" i="10"/>
  <c r="A23" i="10"/>
  <c r="B212" i="10"/>
  <c r="C213" i="10"/>
  <c r="A213" i="10"/>
  <c r="B112" i="10"/>
  <c r="C113" i="10"/>
  <c r="A113" i="10"/>
  <c r="C293" i="10"/>
  <c r="A293" i="10"/>
  <c r="B292" i="10"/>
  <c r="C277" i="10"/>
  <c r="A277" i="10"/>
  <c r="B276" i="10"/>
  <c r="B198" i="10"/>
  <c r="C199" i="10"/>
  <c r="A199" i="10"/>
  <c r="B67" i="10"/>
  <c r="C68" i="10"/>
  <c r="A68" i="10"/>
  <c r="B7" i="10"/>
  <c r="C8" i="10"/>
  <c r="A8" i="10"/>
  <c r="B324" i="10"/>
  <c r="C325" i="10"/>
  <c r="A325" i="10"/>
  <c r="C145" i="10"/>
  <c r="A145" i="10"/>
  <c r="B144" i="10"/>
  <c r="A254" i="10"/>
  <c r="B254" i="10"/>
  <c r="C255" i="10"/>
  <c r="B130" i="31"/>
  <c r="A232" i="31"/>
  <c r="B232" i="31"/>
  <c r="B43" i="31"/>
  <c r="A43" i="31"/>
  <c r="C131" i="31"/>
  <c r="A131" i="31"/>
  <c r="A73" i="31"/>
  <c r="B73" i="31"/>
  <c r="C74" i="31"/>
  <c r="C8" i="31"/>
  <c r="A7" i="31"/>
  <c r="B7" i="31"/>
  <c r="B119" i="31"/>
  <c r="C120" i="31"/>
  <c r="A120" i="31"/>
  <c r="C259" i="31"/>
  <c r="A259" i="31"/>
  <c r="B258" i="31"/>
  <c r="B103" i="31"/>
  <c r="C104" i="31"/>
  <c r="A104" i="31"/>
  <c r="C88" i="31"/>
  <c r="A88" i="31"/>
  <c r="B87" i="31"/>
  <c r="B163" i="31"/>
  <c r="C164" i="31"/>
  <c r="A164" i="31"/>
  <c r="C20" i="31"/>
  <c r="B19" i="31"/>
  <c r="B218" i="31"/>
  <c r="C219" i="31"/>
  <c r="A219" i="31"/>
  <c r="C96" i="31"/>
  <c r="A96" i="31"/>
  <c r="B95" i="31"/>
  <c r="B147" i="31"/>
  <c r="C148" i="31"/>
  <c r="A148" i="31"/>
  <c r="B201" i="31"/>
  <c r="C202" i="31"/>
  <c r="A202" i="31"/>
  <c r="B186" i="31"/>
  <c r="C187" i="31"/>
  <c r="A187" i="31"/>
  <c r="B131" i="31"/>
  <c r="C132" i="31"/>
  <c r="A132" i="31"/>
  <c r="C48" i="31"/>
  <c r="A48" i="31"/>
  <c r="B47" i="31"/>
  <c r="B154" i="31"/>
  <c r="C155" i="31"/>
  <c r="A155" i="31"/>
  <c r="C239" i="31"/>
  <c r="A239" i="31"/>
  <c r="B238" i="31"/>
  <c r="B174" i="18"/>
  <c r="B119" i="18"/>
  <c r="B340" i="18"/>
  <c r="B257" i="18"/>
  <c r="B202" i="18"/>
  <c r="B230" i="18"/>
  <c r="B359" i="18"/>
  <c r="B10" i="18"/>
  <c r="B319" i="18"/>
  <c r="B186" i="18"/>
  <c r="B87" i="18"/>
  <c r="B294" i="18"/>
  <c r="B150" i="18"/>
  <c r="B218" i="18"/>
  <c r="B142" i="18"/>
  <c r="B278" i="18"/>
  <c r="B66" i="18"/>
  <c r="B134" i="18"/>
  <c r="B331" i="18"/>
  <c r="B22" i="18"/>
  <c r="C278" i="10"/>
  <c r="A278" i="10"/>
  <c r="B277" i="10"/>
  <c r="B128" i="10"/>
  <c r="C129" i="10"/>
  <c r="A129" i="10"/>
  <c r="C9" i="10"/>
  <c r="A9" i="10"/>
  <c r="B8" i="10"/>
  <c r="B199" i="10"/>
  <c r="C200" i="10"/>
  <c r="A200" i="10"/>
  <c r="B213" i="10"/>
  <c r="C214" i="10"/>
  <c r="A214" i="10"/>
  <c r="B181" i="10"/>
  <c r="C182" i="10"/>
  <c r="A182" i="10"/>
  <c r="C318" i="10"/>
  <c r="A318" i="10"/>
  <c r="B317" i="10"/>
  <c r="B145" i="10"/>
  <c r="C146" i="10"/>
  <c r="A146" i="10"/>
  <c r="B293" i="10"/>
  <c r="C294" i="10"/>
  <c r="A294" i="10"/>
  <c r="C226" i="10"/>
  <c r="A226" i="10"/>
  <c r="B225" i="10"/>
  <c r="C334" i="10"/>
  <c r="A334" i="10"/>
  <c r="B333" i="10"/>
  <c r="B85" i="10"/>
  <c r="C86" i="10"/>
  <c r="A86" i="10"/>
  <c r="C326" i="10"/>
  <c r="A326" i="10"/>
  <c r="B325" i="10"/>
  <c r="C69" i="10"/>
  <c r="A69" i="10"/>
  <c r="B68" i="10"/>
  <c r="B113" i="10"/>
  <c r="C114" i="10"/>
  <c r="A114" i="10"/>
  <c r="B23" i="10"/>
  <c r="C24" i="10"/>
  <c r="A24" i="10"/>
  <c r="C140" i="10"/>
  <c r="A140" i="10"/>
  <c r="B139" i="10"/>
  <c r="B354" i="10"/>
  <c r="C355" i="10"/>
  <c r="A355" i="10"/>
  <c r="B169" i="10"/>
  <c r="C170" i="10"/>
  <c r="A170" i="10"/>
  <c r="A255" i="10"/>
  <c r="C256" i="10"/>
  <c r="B255" i="10"/>
  <c r="B20" i="31"/>
  <c r="A20" i="31"/>
  <c r="A8" i="31"/>
  <c r="C9" i="31"/>
  <c r="B8" i="31"/>
  <c r="A74" i="31"/>
  <c r="B74" i="31"/>
  <c r="C75" i="31"/>
  <c r="B239" i="31"/>
  <c r="C240" i="31"/>
  <c r="A240" i="31"/>
  <c r="B48" i="31"/>
  <c r="C49" i="31"/>
  <c r="A49" i="31"/>
  <c r="B155" i="31"/>
  <c r="C156" i="31"/>
  <c r="A156" i="31"/>
  <c r="B132" i="31"/>
  <c r="C133" i="31"/>
  <c r="A133" i="31"/>
  <c r="B202" i="31"/>
  <c r="C203" i="31"/>
  <c r="A203" i="31"/>
  <c r="B96" i="31"/>
  <c r="C97" i="31"/>
  <c r="C21" i="31"/>
  <c r="A21" i="31"/>
  <c r="B88" i="31"/>
  <c r="C89" i="31"/>
  <c r="A89" i="31"/>
  <c r="B259" i="31"/>
  <c r="C260" i="31"/>
  <c r="A260" i="31"/>
  <c r="B187" i="31"/>
  <c r="C188" i="31"/>
  <c r="A188" i="31"/>
  <c r="B148" i="31"/>
  <c r="C149" i="31"/>
  <c r="B219" i="31"/>
  <c r="C220" i="31"/>
  <c r="A220" i="31"/>
  <c r="B164" i="31"/>
  <c r="C165" i="31"/>
  <c r="A165" i="31"/>
  <c r="B104" i="31"/>
  <c r="C105" i="31"/>
  <c r="A105" i="31"/>
  <c r="B120" i="31"/>
  <c r="C121" i="31"/>
  <c r="A121" i="31"/>
  <c r="B23" i="18"/>
  <c r="B135" i="18"/>
  <c r="B279" i="18"/>
  <c r="B219" i="18"/>
  <c r="B295" i="18"/>
  <c r="B187" i="18"/>
  <c r="B333" i="18"/>
  <c r="B332" i="18"/>
  <c r="B67" i="18"/>
  <c r="B143" i="18"/>
  <c r="B151" i="18"/>
  <c r="B88" i="18"/>
  <c r="B341" i="18"/>
  <c r="B175" i="18"/>
  <c r="B320" i="18"/>
  <c r="B360" i="18"/>
  <c r="B203" i="18"/>
  <c r="B11" i="18"/>
  <c r="B231" i="18"/>
  <c r="B258" i="18"/>
  <c r="B120" i="18"/>
  <c r="B69" i="10"/>
  <c r="C70" i="10"/>
  <c r="A70" i="10"/>
  <c r="B226" i="10"/>
  <c r="C227" i="10"/>
  <c r="A227" i="10"/>
  <c r="B278" i="10"/>
  <c r="C279" i="10"/>
  <c r="A279" i="10"/>
  <c r="B170" i="10"/>
  <c r="C171" i="10"/>
  <c r="A171" i="10"/>
  <c r="B114" i="10"/>
  <c r="C115" i="10"/>
  <c r="A115" i="10"/>
  <c r="B294" i="10"/>
  <c r="C295" i="10"/>
  <c r="A295" i="10"/>
  <c r="B214" i="10"/>
  <c r="C215" i="10"/>
  <c r="A215" i="10"/>
  <c r="B129" i="10"/>
  <c r="C130" i="10"/>
  <c r="A130" i="10"/>
  <c r="C141" i="10"/>
  <c r="B140" i="10"/>
  <c r="B326" i="10"/>
  <c r="C327" i="10"/>
  <c r="A327" i="10"/>
  <c r="B334" i="10"/>
  <c r="C335" i="10"/>
  <c r="A335" i="10"/>
  <c r="B318" i="10"/>
  <c r="C319" i="10"/>
  <c r="A319" i="10"/>
  <c r="B9" i="10"/>
  <c r="C10" i="10"/>
  <c r="A10" i="10"/>
  <c r="B355" i="10"/>
  <c r="C356" i="10"/>
  <c r="A356" i="10"/>
  <c r="C25" i="10"/>
  <c r="A25" i="10"/>
  <c r="B24" i="10"/>
  <c r="B86" i="10"/>
  <c r="C87" i="10"/>
  <c r="A87" i="10"/>
  <c r="B146" i="10"/>
  <c r="C147" i="10"/>
  <c r="A147" i="10"/>
  <c r="B182" i="10"/>
  <c r="C183" i="10"/>
  <c r="A183" i="10"/>
  <c r="C201" i="10"/>
  <c r="A201" i="10"/>
  <c r="B200" i="10"/>
  <c r="A256" i="10"/>
  <c r="B256" i="10"/>
  <c r="C257" i="10"/>
  <c r="B141" i="10"/>
  <c r="A141" i="10"/>
  <c r="A9" i="31"/>
  <c r="C10" i="31"/>
  <c r="B9" i="31"/>
  <c r="B97" i="31"/>
  <c r="A97" i="31"/>
  <c r="A75" i="31"/>
  <c r="B75" i="31"/>
  <c r="C76" i="31"/>
  <c r="B149" i="31"/>
  <c r="A149" i="31"/>
  <c r="B105" i="31"/>
  <c r="C106" i="31"/>
  <c r="A106" i="31"/>
  <c r="C221" i="31"/>
  <c r="A221" i="31"/>
  <c r="B220" i="31"/>
  <c r="B188" i="31"/>
  <c r="C189" i="31"/>
  <c r="A189" i="31"/>
  <c r="B89" i="31"/>
  <c r="C90" i="31"/>
  <c r="A90" i="31"/>
  <c r="B133" i="31"/>
  <c r="C134" i="31"/>
  <c r="A134" i="31"/>
  <c r="B156" i="31"/>
  <c r="C157" i="31"/>
  <c r="A157" i="31"/>
  <c r="B121" i="31"/>
  <c r="C122" i="31"/>
  <c r="A122" i="31"/>
  <c r="B165" i="31"/>
  <c r="C166" i="31"/>
  <c r="A166" i="31"/>
  <c r="C261" i="31"/>
  <c r="A261" i="31"/>
  <c r="B260" i="31"/>
  <c r="B21" i="31"/>
  <c r="C22" i="31"/>
  <c r="A22" i="31"/>
  <c r="B203" i="31"/>
  <c r="C204" i="31"/>
  <c r="A204" i="31"/>
  <c r="B49" i="31"/>
  <c r="C50" i="31"/>
  <c r="A50" i="31"/>
  <c r="B240" i="31"/>
  <c r="C241" i="31"/>
  <c r="A241" i="31"/>
  <c r="B12" i="18"/>
  <c r="B361" i="18"/>
  <c r="B121" i="18"/>
  <c r="B232" i="18"/>
  <c r="B204" i="18"/>
  <c r="B342" i="18"/>
  <c r="B188" i="18"/>
  <c r="B220" i="18"/>
  <c r="B321" i="18"/>
  <c r="B152" i="18"/>
  <c r="B68" i="18"/>
  <c r="B136" i="18"/>
  <c r="B259" i="18"/>
  <c r="B176" i="18"/>
  <c r="B89" i="18"/>
  <c r="B144" i="18"/>
  <c r="B145" i="18"/>
  <c r="B296" i="18"/>
  <c r="B280" i="18"/>
  <c r="B24" i="18"/>
  <c r="B147" i="10"/>
  <c r="C148" i="10"/>
  <c r="A148" i="10"/>
  <c r="B10" i="10"/>
  <c r="C11" i="10"/>
  <c r="A11" i="10"/>
  <c r="B335" i="10"/>
  <c r="C336" i="10"/>
  <c r="A336" i="10"/>
  <c r="B215" i="10"/>
  <c r="C216" i="10"/>
  <c r="A216" i="10"/>
  <c r="C116" i="10"/>
  <c r="A116" i="10"/>
  <c r="B115" i="10"/>
  <c r="B279" i="10"/>
  <c r="C280" i="10"/>
  <c r="A280" i="10"/>
  <c r="B70" i="10"/>
  <c r="C71" i="10"/>
  <c r="A71" i="10"/>
  <c r="C202" i="10"/>
  <c r="A202" i="10"/>
  <c r="B201" i="10"/>
  <c r="B25" i="10"/>
  <c r="C26" i="10"/>
  <c r="A26" i="10"/>
  <c r="B183" i="10"/>
  <c r="C184" i="10"/>
  <c r="A184" i="10"/>
  <c r="C88" i="10"/>
  <c r="A88" i="10"/>
  <c r="B87" i="10"/>
  <c r="C357" i="10"/>
  <c r="A357" i="10"/>
  <c r="B356" i="10"/>
  <c r="B319" i="10"/>
  <c r="C320" i="10"/>
  <c r="A320" i="10"/>
  <c r="B327" i="10"/>
  <c r="C328" i="10"/>
  <c r="B130" i="10"/>
  <c r="C131" i="10"/>
  <c r="A131" i="10"/>
  <c r="B295" i="10"/>
  <c r="C296" i="10"/>
  <c r="A296" i="10"/>
  <c r="B171" i="10"/>
  <c r="C172" i="10"/>
  <c r="A172" i="10"/>
  <c r="B227" i="10"/>
  <c r="C228" i="10"/>
  <c r="A228" i="10"/>
  <c r="A257" i="10"/>
  <c r="B257" i="10"/>
  <c r="C258" i="10"/>
  <c r="B328" i="10"/>
  <c r="A328" i="10"/>
  <c r="A10" i="31"/>
  <c r="B10" i="31"/>
  <c r="C11" i="31"/>
  <c r="A76" i="31"/>
  <c r="C77" i="31"/>
  <c r="B76" i="31"/>
  <c r="B50" i="31"/>
  <c r="C51" i="31"/>
  <c r="A51" i="31"/>
  <c r="C205" i="31"/>
  <c r="A205" i="31"/>
  <c r="B204" i="31"/>
  <c r="C123" i="31"/>
  <c r="A123" i="31"/>
  <c r="B122" i="31"/>
  <c r="B157" i="31"/>
  <c r="C158" i="31"/>
  <c r="A158" i="31"/>
  <c r="B90" i="31"/>
  <c r="C91" i="31"/>
  <c r="B261" i="31"/>
  <c r="C262" i="31"/>
  <c r="A262" i="31"/>
  <c r="B221" i="31"/>
  <c r="C222" i="31"/>
  <c r="A222" i="31"/>
  <c r="C242" i="31"/>
  <c r="A242" i="31"/>
  <c r="B241" i="31"/>
  <c r="B22" i="31"/>
  <c r="C23" i="31"/>
  <c r="A23" i="31"/>
  <c r="C167" i="31"/>
  <c r="A167" i="31"/>
  <c r="B166" i="31"/>
  <c r="C135" i="31"/>
  <c r="A135" i="31"/>
  <c r="B134" i="31"/>
  <c r="C190" i="31"/>
  <c r="A190" i="31"/>
  <c r="B189" i="31"/>
  <c r="C107" i="31"/>
  <c r="A107" i="31"/>
  <c r="B106" i="31"/>
  <c r="B281" i="18"/>
  <c r="B25" i="18"/>
  <c r="B297" i="18"/>
  <c r="B90" i="18"/>
  <c r="B260" i="18"/>
  <c r="B69" i="18"/>
  <c r="B322" i="18"/>
  <c r="B189" i="18"/>
  <c r="B205" i="18"/>
  <c r="B122" i="18"/>
  <c r="B13" i="18"/>
  <c r="B177" i="18"/>
  <c r="B137" i="18"/>
  <c r="B138" i="18"/>
  <c r="B153" i="18"/>
  <c r="B221" i="18"/>
  <c r="B343" i="18"/>
  <c r="B233" i="18"/>
  <c r="B362" i="18"/>
  <c r="B357" i="10"/>
  <c r="C358" i="10"/>
  <c r="A358" i="10"/>
  <c r="B116" i="10"/>
  <c r="C117" i="10"/>
  <c r="A117" i="10"/>
  <c r="C173" i="10"/>
  <c r="A173" i="10"/>
  <c r="B172" i="10"/>
  <c r="C132" i="10"/>
  <c r="A132" i="10"/>
  <c r="B131" i="10"/>
  <c r="C321" i="10"/>
  <c r="B320" i="10"/>
  <c r="C281" i="10"/>
  <c r="A281" i="10"/>
  <c r="B280" i="10"/>
  <c r="C217" i="10"/>
  <c r="A217" i="10"/>
  <c r="B216" i="10"/>
  <c r="C12" i="10"/>
  <c r="A12" i="10"/>
  <c r="B11" i="10"/>
  <c r="B88" i="10"/>
  <c r="C89" i="10"/>
  <c r="A89" i="10"/>
  <c r="B202" i="10"/>
  <c r="C203" i="10"/>
  <c r="A203" i="10"/>
  <c r="B228" i="10"/>
  <c r="C229" i="10"/>
  <c r="A229" i="10"/>
  <c r="C297" i="10"/>
  <c r="A297" i="10"/>
  <c r="B296" i="10"/>
  <c r="B184" i="10"/>
  <c r="C185" i="10"/>
  <c r="A185" i="10"/>
  <c r="B26" i="10"/>
  <c r="C27" i="10"/>
  <c r="A27" i="10"/>
  <c r="B71" i="10"/>
  <c r="C72" i="10"/>
  <c r="A72" i="10"/>
  <c r="C337" i="10"/>
  <c r="A337" i="10"/>
  <c r="B336" i="10"/>
  <c r="C149" i="10"/>
  <c r="A149" i="10"/>
  <c r="B148" i="10"/>
  <c r="A258" i="10"/>
  <c r="B258" i="10"/>
  <c r="C259" i="10"/>
  <c r="B321" i="10"/>
  <c r="A321" i="10"/>
  <c r="A77" i="31"/>
  <c r="B77" i="31"/>
  <c r="C78" i="31"/>
  <c r="B91" i="31"/>
  <c r="A91" i="31"/>
  <c r="A11" i="31"/>
  <c r="C12" i="31"/>
  <c r="B11" i="31"/>
  <c r="B190" i="31"/>
  <c r="C191" i="31"/>
  <c r="A191" i="31"/>
  <c r="B167" i="31"/>
  <c r="C168" i="31"/>
  <c r="A168" i="31"/>
  <c r="B123" i="31"/>
  <c r="C124" i="31"/>
  <c r="A124" i="31"/>
  <c r="C24" i="31"/>
  <c r="A24" i="31"/>
  <c r="B23" i="31"/>
  <c r="B262" i="31"/>
  <c r="C263" i="31"/>
  <c r="A263" i="31"/>
  <c r="C159" i="31"/>
  <c r="B158" i="31"/>
  <c r="B107" i="31"/>
  <c r="C108" i="31"/>
  <c r="A108" i="31"/>
  <c r="B135" i="31"/>
  <c r="C136" i="31"/>
  <c r="A136" i="31"/>
  <c r="C243" i="31"/>
  <c r="A243" i="31"/>
  <c r="B242" i="31"/>
  <c r="C206" i="31"/>
  <c r="A206" i="31"/>
  <c r="B205" i="31"/>
  <c r="C223" i="31"/>
  <c r="A223" i="31"/>
  <c r="B222" i="31"/>
  <c r="C52" i="31"/>
  <c r="A52" i="31"/>
  <c r="B51" i="31"/>
  <c r="B344" i="18"/>
  <c r="B123" i="18"/>
  <c r="B91" i="18"/>
  <c r="B14" i="18"/>
  <c r="B323" i="18"/>
  <c r="B298" i="18"/>
  <c r="B282" i="18"/>
  <c r="B234" i="18"/>
  <c r="B222" i="18"/>
  <c r="B206" i="18"/>
  <c r="B261" i="18"/>
  <c r="B363" i="18"/>
  <c r="B154" i="18"/>
  <c r="B178" i="18"/>
  <c r="B70" i="18"/>
  <c r="B26" i="18"/>
  <c r="B190" i="18"/>
  <c r="C338" i="10"/>
  <c r="A338" i="10"/>
  <c r="B337" i="10"/>
  <c r="B297" i="10"/>
  <c r="C298" i="10"/>
  <c r="A298" i="10"/>
  <c r="C13" i="10"/>
  <c r="A13" i="10"/>
  <c r="B12" i="10"/>
  <c r="C174" i="10"/>
  <c r="A174" i="10"/>
  <c r="B173" i="10"/>
  <c r="C73" i="10"/>
  <c r="A73" i="10"/>
  <c r="B72" i="10"/>
  <c r="C186" i="10"/>
  <c r="A186" i="10"/>
  <c r="B185" i="10"/>
  <c r="B229" i="10"/>
  <c r="C230" i="10"/>
  <c r="A230" i="10"/>
  <c r="B89" i="10"/>
  <c r="C90" i="10"/>
  <c r="A90" i="10"/>
  <c r="B117" i="10"/>
  <c r="C118" i="10"/>
  <c r="A118" i="10"/>
  <c r="B149" i="10"/>
  <c r="C150" i="10"/>
  <c r="A150" i="10"/>
  <c r="C218" i="10"/>
  <c r="A218" i="10"/>
  <c r="B217" i="10"/>
  <c r="B132" i="10"/>
  <c r="C133" i="10"/>
  <c r="A133" i="10"/>
  <c r="C28" i="10"/>
  <c r="A28" i="10"/>
  <c r="B27" i="10"/>
  <c r="B203" i="10"/>
  <c r="C204" i="10"/>
  <c r="A204" i="10"/>
  <c r="B358" i="10"/>
  <c r="C359" i="10"/>
  <c r="A359" i="10"/>
  <c r="B281" i="10"/>
  <c r="C282" i="10"/>
  <c r="A282" i="10"/>
  <c r="A259" i="10"/>
  <c r="B259" i="10"/>
  <c r="C260" i="10"/>
  <c r="B159" i="31"/>
  <c r="A159" i="31"/>
  <c r="A12" i="31"/>
  <c r="B12" i="31"/>
  <c r="C13" i="31"/>
  <c r="A78" i="31"/>
  <c r="C79" i="31"/>
  <c r="B78" i="31"/>
  <c r="B136" i="31"/>
  <c r="C137" i="31"/>
  <c r="A137" i="31"/>
  <c r="B168" i="31"/>
  <c r="C169" i="31"/>
  <c r="A169" i="31"/>
  <c r="B223" i="31"/>
  <c r="C224" i="31"/>
  <c r="A224" i="31"/>
  <c r="C207" i="31"/>
  <c r="A207" i="31"/>
  <c r="B206" i="31"/>
  <c r="B24" i="31"/>
  <c r="C25" i="31"/>
  <c r="A25" i="31"/>
  <c r="B108" i="31"/>
  <c r="C109" i="31"/>
  <c r="A109" i="31"/>
  <c r="B263" i="31"/>
  <c r="C264" i="31"/>
  <c r="A264" i="31"/>
  <c r="B124" i="31"/>
  <c r="C125" i="31"/>
  <c r="A125" i="31"/>
  <c r="B191" i="31"/>
  <c r="C192" i="31"/>
  <c r="A192" i="31"/>
  <c r="B52" i="31"/>
  <c r="C53" i="31"/>
  <c r="A53" i="31"/>
  <c r="B243" i="31"/>
  <c r="C244" i="31"/>
  <c r="A244" i="31"/>
  <c r="B179" i="18"/>
  <c r="B207" i="18"/>
  <c r="B283" i="18"/>
  <c r="B345" i="18"/>
  <c r="B27" i="18"/>
  <c r="B235" i="18"/>
  <c r="B299" i="18"/>
  <c r="B124" i="18"/>
  <c r="B364" i="18"/>
  <c r="B15" i="18"/>
  <c r="B71" i="18"/>
  <c r="B92" i="18"/>
  <c r="B191" i="18"/>
  <c r="B155" i="18"/>
  <c r="B262" i="18"/>
  <c r="B223" i="18"/>
  <c r="B224" i="18"/>
  <c r="B324" i="18"/>
  <c r="B359" i="10"/>
  <c r="C360" i="10"/>
  <c r="A360" i="10"/>
  <c r="B118" i="10"/>
  <c r="C119" i="10"/>
  <c r="A119" i="10"/>
  <c r="B90" i="10"/>
  <c r="C91" i="10"/>
  <c r="A91" i="10"/>
  <c r="B298" i="10"/>
  <c r="C299" i="10"/>
  <c r="A299" i="10"/>
  <c r="C29" i="10"/>
  <c r="A29" i="10"/>
  <c r="B28" i="10"/>
  <c r="B218" i="10"/>
  <c r="C219" i="10"/>
  <c r="A219" i="10"/>
  <c r="B186" i="10"/>
  <c r="C187" i="10"/>
  <c r="A187" i="10"/>
  <c r="B282" i="10"/>
  <c r="C283" i="10"/>
  <c r="A283" i="10"/>
  <c r="B204" i="10"/>
  <c r="C205" i="10"/>
  <c r="A205" i="10"/>
  <c r="B133" i="10"/>
  <c r="C134" i="10"/>
  <c r="B150" i="10"/>
  <c r="C151" i="10"/>
  <c r="A151" i="10"/>
  <c r="B230" i="10"/>
  <c r="C231" i="10"/>
  <c r="A231" i="10"/>
  <c r="B174" i="10"/>
  <c r="C175" i="10"/>
  <c r="A175" i="10"/>
  <c r="B73" i="10"/>
  <c r="C74" i="10"/>
  <c r="A74" i="10"/>
  <c r="B13" i="10"/>
  <c r="C14" i="10"/>
  <c r="A14" i="10"/>
  <c r="B338" i="10"/>
  <c r="C339" i="10"/>
  <c r="A339" i="10"/>
  <c r="A260" i="10"/>
  <c r="B260" i="10"/>
  <c r="C261" i="10"/>
  <c r="B134" i="10"/>
  <c r="A134" i="10"/>
  <c r="A13" i="31"/>
  <c r="B13" i="31"/>
  <c r="C14" i="31"/>
  <c r="A79" i="31"/>
  <c r="C80" i="31"/>
  <c r="B79" i="31"/>
  <c r="B207" i="31"/>
  <c r="C208" i="31"/>
  <c r="A208" i="31"/>
  <c r="C193" i="31"/>
  <c r="A193" i="31"/>
  <c r="B192" i="31"/>
  <c r="B264" i="31"/>
  <c r="C265" i="31"/>
  <c r="A265" i="31"/>
  <c r="B25" i="31"/>
  <c r="C26" i="31"/>
  <c r="A26" i="31"/>
  <c r="C225" i="31"/>
  <c r="A225" i="31"/>
  <c r="B224" i="31"/>
  <c r="B137" i="31"/>
  <c r="C138" i="31"/>
  <c r="A138" i="31"/>
  <c r="C245" i="31"/>
  <c r="A245" i="31"/>
  <c r="B244" i="31"/>
  <c r="B53" i="31"/>
  <c r="C54" i="31"/>
  <c r="A54" i="31"/>
  <c r="B125" i="31"/>
  <c r="C126" i="31"/>
  <c r="B109" i="31"/>
  <c r="C110" i="31"/>
  <c r="A110" i="31"/>
  <c r="B169" i="31"/>
  <c r="C170" i="31"/>
  <c r="A170" i="31"/>
  <c r="B156" i="18"/>
  <c r="B16" i="18"/>
  <c r="B284" i="18"/>
  <c r="B180" i="18"/>
  <c r="B181" i="18"/>
  <c r="B263" i="18"/>
  <c r="B365" i="18"/>
  <c r="B28" i="18"/>
  <c r="B93" i="18"/>
  <c r="B125" i="18"/>
  <c r="B236" i="18"/>
  <c r="B346" i="18"/>
  <c r="B208" i="18"/>
  <c r="B325" i="18"/>
  <c r="B326" i="18"/>
  <c r="B192" i="18"/>
  <c r="B300" i="18"/>
  <c r="B72" i="18"/>
  <c r="B14" i="10"/>
  <c r="C15" i="10"/>
  <c r="A15" i="10"/>
  <c r="B231" i="10"/>
  <c r="C232" i="10"/>
  <c r="A232" i="10"/>
  <c r="B283" i="10"/>
  <c r="C284" i="10"/>
  <c r="A284" i="10"/>
  <c r="B219" i="10"/>
  <c r="C220" i="10"/>
  <c r="B299" i="10"/>
  <c r="C300" i="10"/>
  <c r="A300" i="10"/>
  <c r="C120" i="10"/>
  <c r="A120" i="10"/>
  <c r="B119" i="10"/>
  <c r="B339" i="10"/>
  <c r="C340" i="10"/>
  <c r="A340" i="10"/>
  <c r="B74" i="10"/>
  <c r="C75" i="10"/>
  <c r="A75" i="10"/>
  <c r="C176" i="10"/>
  <c r="B175" i="10"/>
  <c r="B151" i="10"/>
  <c r="C152" i="10"/>
  <c r="A152" i="10"/>
  <c r="B205" i="10"/>
  <c r="C206" i="10"/>
  <c r="A206" i="10"/>
  <c r="B187" i="10"/>
  <c r="C188" i="10"/>
  <c r="A188" i="10"/>
  <c r="C92" i="10"/>
  <c r="A92" i="10"/>
  <c r="B91" i="10"/>
  <c r="C361" i="10"/>
  <c r="A361" i="10"/>
  <c r="B360" i="10"/>
  <c r="B29" i="10"/>
  <c r="C30" i="10"/>
  <c r="A30" i="10"/>
  <c r="A261" i="10"/>
  <c r="C262" i="10"/>
  <c r="B261" i="10"/>
  <c r="B176" i="10"/>
  <c r="A176" i="10"/>
  <c r="B220" i="10"/>
  <c r="A220" i="10"/>
  <c r="B126" i="31"/>
  <c r="A126" i="31"/>
  <c r="B14" i="31"/>
  <c r="A14" i="31"/>
  <c r="A80" i="31"/>
  <c r="C81" i="31"/>
  <c r="B80" i="31"/>
  <c r="C266" i="31"/>
  <c r="A266" i="31"/>
  <c r="B265" i="31"/>
  <c r="B245" i="31"/>
  <c r="C246" i="31"/>
  <c r="A246" i="31"/>
  <c r="B225" i="31"/>
  <c r="C226" i="31"/>
  <c r="A226" i="31"/>
  <c r="C111" i="31"/>
  <c r="A111" i="31"/>
  <c r="B110" i="31"/>
  <c r="B54" i="31"/>
  <c r="C55" i="31"/>
  <c r="A55" i="31"/>
  <c r="C139" i="31"/>
  <c r="A139" i="31"/>
  <c r="B138" i="31"/>
  <c r="B26" i="31"/>
  <c r="C27" i="31"/>
  <c r="A27" i="31"/>
  <c r="B208" i="31"/>
  <c r="C209" i="31"/>
  <c r="A209" i="31"/>
  <c r="B170" i="31"/>
  <c r="C171" i="31"/>
  <c r="A171" i="31"/>
  <c r="C194" i="31"/>
  <c r="A194" i="31"/>
  <c r="B193" i="31"/>
  <c r="B347" i="18"/>
  <c r="B126" i="18"/>
  <c r="B29" i="18"/>
  <c r="B264" i="18"/>
  <c r="B157" i="18"/>
  <c r="B301" i="18"/>
  <c r="B285" i="18"/>
  <c r="B73" i="18"/>
  <c r="B193" i="18"/>
  <c r="B209" i="18"/>
  <c r="B237" i="18"/>
  <c r="B94" i="18"/>
  <c r="B366" i="18"/>
  <c r="B17" i="18"/>
  <c r="B18" i="18"/>
  <c r="B30" i="10"/>
  <c r="C31" i="10"/>
  <c r="A31" i="10"/>
  <c r="B206" i="10"/>
  <c r="C207" i="10"/>
  <c r="C341" i="10"/>
  <c r="A341" i="10"/>
  <c r="B340" i="10"/>
  <c r="C301" i="10"/>
  <c r="A301" i="10"/>
  <c r="B300" i="10"/>
  <c r="C285" i="10"/>
  <c r="A285" i="10"/>
  <c r="B284" i="10"/>
  <c r="C93" i="10"/>
  <c r="A93" i="10"/>
  <c r="B92" i="10"/>
  <c r="B188" i="10"/>
  <c r="C189" i="10"/>
  <c r="A189" i="10"/>
  <c r="C153" i="10"/>
  <c r="A153" i="10"/>
  <c r="B152" i="10"/>
  <c r="B75" i="10"/>
  <c r="C76" i="10"/>
  <c r="A76" i="10"/>
  <c r="B232" i="10"/>
  <c r="C233" i="10"/>
  <c r="A233" i="10"/>
  <c r="B15" i="10"/>
  <c r="C16" i="10"/>
  <c r="A16" i="10"/>
  <c r="C362" i="10"/>
  <c r="A362" i="10"/>
  <c r="B361" i="10"/>
  <c r="B120" i="10"/>
  <c r="C121" i="10"/>
  <c r="A121" i="10"/>
  <c r="A262" i="10"/>
  <c r="B262" i="10"/>
  <c r="C263" i="10"/>
  <c r="B207" i="10"/>
  <c r="A207" i="10"/>
  <c r="A81" i="31"/>
  <c r="B81" i="31"/>
  <c r="C82" i="31"/>
  <c r="C28" i="31"/>
  <c r="A28" i="31"/>
  <c r="B27" i="31"/>
  <c r="B209" i="31"/>
  <c r="C210" i="31"/>
  <c r="A210" i="31"/>
  <c r="B246" i="31"/>
  <c r="C247" i="31"/>
  <c r="A247" i="31"/>
  <c r="B171" i="31"/>
  <c r="C172" i="31"/>
  <c r="A172" i="31"/>
  <c r="C56" i="31"/>
  <c r="A56" i="31"/>
  <c r="B55" i="31"/>
  <c r="B226" i="31"/>
  <c r="C227" i="31"/>
  <c r="B194" i="31"/>
  <c r="C195" i="31"/>
  <c r="A195" i="31"/>
  <c r="B139" i="31"/>
  <c r="C140" i="31"/>
  <c r="A140" i="31"/>
  <c r="B111" i="31"/>
  <c r="C112" i="31"/>
  <c r="A112" i="31"/>
  <c r="C267" i="31"/>
  <c r="A267" i="31"/>
  <c r="B266" i="31"/>
  <c r="B95" i="18"/>
  <c r="B211" i="18"/>
  <c r="B210" i="18"/>
  <c r="B127" i="18"/>
  <c r="B367" i="18"/>
  <c r="B286" i="18"/>
  <c r="B30" i="18"/>
  <c r="B238" i="18"/>
  <c r="B194" i="18"/>
  <c r="B158" i="18"/>
  <c r="B348" i="18"/>
  <c r="B74" i="18"/>
  <c r="B302" i="18"/>
  <c r="B265" i="18"/>
  <c r="B301" i="10"/>
  <c r="C302" i="10"/>
  <c r="A302" i="10"/>
  <c r="C234" i="10"/>
  <c r="A234" i="10"/>
  <c r="B233" i="10"/>
  <c r="B31" i="10"/>
  <c r="C32" i="10"/>
  <c r="A32" i="10"/>
  <c r="B362" i="10"/>
  <c r="C363" i="10"/>
  <c r="A363" i="10"/>
  <c r="B153" i="10"/>
  <c r="C154" i="10"/>
  <c r="A154" i="10"/>
  <c r="B93" i="10"/>
  <c r="C94" i="10"/>
  <c r="A94" i="10"/>
  <c r="C286" i="10"/>
  <c r="A286" i="10"/>
  <c r="B285" i="10"/>
  <c r="C342" i="10"/>
  <c r="A342" i="10"/>
  <c r="B341" i="10"/>
  <c r="B121" i="10"/>
  <c r="C122" i="10"/>
  <c r="A122" i="10"/>
  <c r="C17" i="10"/>
  <c r="A17" i="10"/>
  <c r="B16" i="10"/>
  <c r="C77" i="10"/>
  <c r="A77" i="10"/>
  <c r="B76" i="10"/>
  <c r="C190" i="10"/>
  <c r="A190" i="10"/>
  <c r="B189" i="10"/>
  <c r="A263" i="10"/>
  <c r="B263" i="10"/>
  <c r="C264" i="10"/>
  <c r="B227" i="31"/>
  <c r="A227" i="31"/>
  <c r="A82" i="31"/>
  <c r="B82" i="31"/>
  <c r="C83" i="31"/>
  <c r="B267" i="31"/>
  <c r="C268" i="31"/>
  <c r="A268" i="31"/>
  <c r="B112" i="31"/>
  <c r="C113" i="31"/>
  <c r="A113" i="31"/>
  <c r="B195" i="31"/>
  <c r="C196" i="31"/>
  <c r="A196" i="31"/>
  <c r="B247" i="31"/>
  <c r="C248" i="31"/>
  <c r="A248" i="31"/>
  <c r="B56" i="31"/>
  <c r="C57" i="31"/>
  <c r="A57" i="31"/>
  <c r="B28" i="31"/>
  <c r="C29" i="31"/>
  <c r="A29" i="31"/>
  <c r="B140" i="31"/>
  <c r="C141" i="31"/>
  <c r="A141" i="31"/>
  <c r="B172" i="31"/>
  <c r="C173" i="31"/>
  <c r="A173" i="31"/>
  <c r="B210" i="31"/>
  <c r="C211" i="31"/>
  <c r="A211" i="31"/>
  <c r="B303" i="18"/>
  <c r="B195" i="18"/>
  <c r="B31" i="18"/>
  <c r="B368" i="18"/>
  <c r="B266" i="18"/>
  <c r="B75" i="18"/>
  <c r="B159" i="18"/>
  <c r="B239" i="18"/>
  <c r="B128" i="18"/>
  <c r="B129" i="18"/>
  <c r="B96" i="18"/>
  <c r="B287" i="18"/>
  <c r="B349" i="18"/>
  <c r="B122" i="10"/>
  <c r="C123" i="10"/>
  <c r="A123" i="10"/>
  <c r="B154" i="10"/>
  <c r="C155" i="10"/>
  <c r="A155" i="10"/>
  <c r="C33" i="10"/>
  <c r="A33" i="10"/>
  <c r="B32" i="10"/>
  <c r="B302" i="10"/>
  <c r="C303" i="10"/>
  <c r="A303" i="10"/>
  <c r="B77" i="10"/>
  <c r="C78" i="10"/>
  <c r="A78" i="10"/>
  <c r="B286" i="10"/>
  <c r="C287" i="10"/>
  <c r="B94" i="10"/>
  <c r="C95" i="10"/>
  <c r="A95" i="10"/>
  <c r="B363" i="10"/>
  <c r="C364" i="10"/>
  <c r="A364" i="10"/>
  <c r="B190" i="10"/>
  <c r="C191" i="10"/>
  <c r="A191" i="10"/>
  <c r="B17" i="10"/>
  <c r="C18" i="10"/>
  <c r="A18" i="10"/>
  <c r="B342" i="10"/>
  <c r="C343" i="10"/>
  <c r="A343" i="10"/>
  <c r="B234" i="10"/>
  <c r="C235" i="10"/>
  <c r="A235" i="10"/>
  <c r="A264" i="10"/>
  <c r="B264" i="10"/>
  <c r="C265" i="10"/>
  <c r="B287" i="10"/>
  <c r="A287" i="10"/>
  <c r="B83" i="31"/>
  <c r="A83" i="31"/>
  <c r="B211" i="31"/>
  <c r="C212" i="31"/>
  <c r="B141" i="31"/>
  <c r="C142" i="31"/>
  <c r="B57" i="31"/>
  <c r="C58" i="31"/>
  <c r="A58" i="31"/>
  <c r="B196" i="31"/>
  <c r="C197" i="31"/>
  <c r="C269" i="31"/>
  <c r="A269" i="31"/>
  <c r="B268" i="31"/>
  <c r="B173" i="31"/>
  <c r="C174" i="31"/>
  <c r="A174" i="31"/>
  <c r="B29" i="31"/>
  <c r="C30" i="31"/>
  <c r="A30" i="31"/>
  <c r="B248" i="31"/>
  <c r="C249" i="31"/>
  <c r="A249" i="31"/>
  <c r="B113" i="31"/>
  <c r="C114" i="31"/>
  <c r="A114" i="31"/>
  <c r="B76" i="18"/>
  <c r="B288" i="18"/>
  <c r="B160" i="18"/>
  <c r="B267" i="18"/>
  <c r="B304" i="18"/>
  <c r="B32" i="18"/>
  <c r="B350" i="18"/>
  <c r="B97" i="18"/>
  <c r="B240" i="18"/>
  <c r="B369" i="18"/>
  <c r="B196" i="18"/>
  <c r="C236" i="10"/>
  <c r="A236" i="10"/>
  <c r="B235" i="10"/>
  <c r="B18" i="10"/>
  <c r="C19" i="10"/>
  <c r="C96" i="10"/>
  <c r="A96" i="10"/>
  <c r="B95" i="10"/>
  <c r="B78" i="10"/>
  <c r="C79" i="10"/>
  <c r="A79" i="10"/>
  <c r="C124" i="10"/>
  <c r="B123" i="10"/>
  <c r="B33" i="10"/>
  <c r="C34" i="10"/>
  <c r="A34" i="10"/>
  <c r="B343" i="10"/>
  <c r="C344" i="10"/>
  <c r="A344" i="10"/>
  <c r="B191" i="10"/>
  <c r="C192" i="10"/>
  <c r="A192" i="10"/>
  <c r="C365" i="10"/>
  <c r="A365" i="10"/>
  <c r="B364" i="10"/>
  <c r="B303" i="10"/>
  <c r="C304" i="10"/>
  <c r="A304" i="10"/>
  <c r="B155" i="10"/>
  <c r="C156" i="10"/>
  <c r="A156" i="10"/>
  <c r="A265" i="10"/>
  <c r="C266" i="10"/>
  <c r="B265" i="10"/>
  <c r="B124" i="10"/>
  <c r="A124" i="10"/>
  <c r="B19" i="10"/>
  <c r="A19" i="10"/>
  <c r="B212" i="31"/>
  <c r="A212" i="31"/>
  <c r="B197" i="31"/>
  <c r="A197" i="31"/>
  <c r="B142" i="31"/>
  <c r="A142" i="31"/>
  <c r="C250" i="31"/>
  <c r="A250" i="31"/>
  <c r="B249" i="31"/>
  <c r="C175" i="31"/>
  <c r="A175" i="31"/>
  <c r="B174" i="31"/>
  <c r="C115" i="31"/>
  <c r="B114" i="31"/>
  <c r="B30" i="31"/>
  <c r="C31" i="31"/>
  <c r="A31" i="31"/>
  <c r="B58" i="31"/>
  <c r="C59" i="31"/>
  <c r="A59" i="31"/>
  <c r="B269" i="31"/>
  <c r="C270" i="31"/>
  <c r="A270" i="31"/>
  <c r="B370" i="18"/>
  <c r="B98" i="18"/>
  <c r="B33" i="18"/>
  <c r="B268" i="18"/>
  <c r="B289" i="18"/>
  <c r="B290" i="18"/>
  <c r="B198" i="18"/>
  <c r="B197" i="18"/>
  <c r="B241" i="18"/>
  <c r="B351" i="18"/>
  <c r="B305" i="18"/>
  <c r="B161" i="18"/>
  <c r="B77" i="18"/>
  <c r="B365" i="10"/>
  <c r="C366" i="10"/>
  <c r="A366" i="10"/>
  <c r="C305" i="10"/>
  <c r="A305" i="10"/>
  <c r="B304" i="10"/>
  <c r="C193" i="10"/>
  <c r="A193" i="10"/>
  <c r="B192" i="10"/>
  <c r="B34" i="10"/>
  <c r="C35" i="10"/>
  <c r="A35" i="10"/>
  <c r="B96" i="10"/>
  <c r="C97" i="10"/>
  <c r="A97" i="10"/>
  <c r="B236" i="10"/>
  <c r="C237" i="10"/>
  <c r="A237" i="10"/>
  <c r="B156" i="10"/>
  <c r="C157" i="10"/>
  <c r="A157" i="10"/>
  <c r="C345" i="10"/>
  <c r="A345" i="10"/>
  <c r="B344" i="10"/>
  <c r="B79" i="10"/>
  <c r="C80" i="10"/>
  <c r="A80" i="10"/>
  <c r="A266" i="10"/>
  <c r="B266" i="10"/>
  <c r="C267" i="10"/>
  <c r="B115" i="31"/>
  <c r="A115" i="31"/>
  <c r="C271" i="31"/>
  <c r="A271" i="31"/>
  <c r="B270" i="31"/>
  <c r="C32" i="31"/>
  <c r="A32" i="31"/>
  <c r="B31" i="31"/>
  <c r="B175" i="31"/>
  <c r="C176" i="31"/>
  <c r="A176" i="31"/>
  <c r="C60" i="31"/>
  <c r="A60" i="31"/>
  <c r="B59" i="31"/>
  <c r="C251" i="31"/>
  <c r="A251" i="31"/>
  <c r="B250" i="31"/>
  <c r="B242" i="18"/>
  <c r="B162" i="18"/>
  <c r="B352" i="18"/>
  <c r="B269" i="18"/>
  <c r="B99" i="18"/>
  <c r="B78" i="18"/>
  <c r="B306" i="18"/>
  <c r="B34" i="18"/>
  <c r="B371" i="18"/>
  <c r="C346" i="10"/>
  <c r="A346" i="10"/>
  <c r="B345" i="10"/>
  <c r="B305" i="10"/>
  <c r="C306" i="10"/>
  <c r="A306" i="10"/>
  <c r="C158" i="10"/>
  <c r="A158" i="10"/>
  <c r="B157" i="10"/>
  <c r="B97" i="10"/>
  <c r="C98" i="10"/>
  <c r="A98" i="10"/>
  <c r="B366" i="10"/>
  <c r="C367" i="10"/>
  <c r="A367" i="10"/>
  <c r="B193" i="10"/>
  <c r="C194" i="10"/>
  <c r="C81" i="10"/>
  <c r="B80" i="10"/>
  <c r="B237" i="10"/>
  <c r="C238" i="10"/>
  <c r="A238" i="10"/>
  <c r="C36" i="10"/>
  <c r="A36" i="10"/>
  <c r="B35" i="10"/>
  <c r="A267" i="10"/>
  <c r="C268" i="10"/>
  <c r="B267" i="10"/>
  <c r="B81" i="10"/>
  <c r="A81" i="10"/>
  <c r="B194" i="10"/>
  <c r="A194" i="10"/>
  <c r="B251" i="31"/>
  <c r="C252" i="31"/>
  <c r="A252" i="31"/>
  <c r="B271" i="31"/>
  <c r="C272" i="31"/>
  <c r="A272" i="31"/>
  <c r="B60" i="31"/>
  <c r="C61" i="31"/>
  <c r="A61" i="31"/>
  <c r="B32" i="31"/>
  <c r="C33" i="31"/>
  <c r="A33" i="31"/>
  <c r="B176" i="31"/>
  <c r="C177" i="31"/>
  <c r="A177" i="31"/>
  <c r="B372" i="18"/>
  <c r="B35" i="18"/>
  <c r="B80" i="18"/>
  <c r="B79" i="18"/>
  <c r="B270" i="18"/>
  <c r="B163" i="18"/>
  <c r="B307" i="18"/>
  <c r="B100" i="18"/>
  <c r="B353" i="18"/>
  <c r="B354" i="18"/>
  <c r="B243" i="18"/>
  <c r="C37" i="10"/>
  <c r="A37" i="10"/>
  <c r="B36" i="10"/>
  <c r="B158" i="10"/>
  <c r="C159" i="10"/>
  <c r="A159" i="10"/>
  <c r="B238" i="10"/>
  <c r="C239" i="10"/>
  <c r="A239" i="10"/>
  <c r="B98" i="10"/>
  <c r="C99" i="10"/>
  <c r="A99" i="10"/>
  <c r="B346" i="10"/>
  <c r="C347" i="10"/>
  <c r="A347" i="10"/>
  <c r="B367" i="10"/>
  <c r="C368" i="10"/>
  <c r="A368" i="10"/>
  <c r="B306" i="10"/>
  <c r="C307" i="10"/>
  <c r="A307" i="10"/>
  <c r="A268" i="10"/>
  <c r="B268" i="10"/>
  <c r="C269" i="10"/>
  <c r="B177" i="31"/>
  <c r="C178" i="31"/>
  <c r="A178" i="31"/>
  <c r="B61" i="31"/>
  <c r="C62" i="31"/>
  <c r="A62" i="31"/>
  <c r="C253" i="31"/>
  <c r="A253" i="31"/>
  <c r="B252" i="31"/>
  <c r="B33" i="31"/>
  <c r="C34" i="31"/>
  <c r="A34" i="31"/>
  <c r="B272" i="31"/>
  <c r="C273" i="31"/>
  <c r="A273" i="31"/>
  <c r="B164" i="18"/>
  <c r="B308" i="18"/>
  <c r="B271" i="18"/>
  <c r="B36" i="18"/>
  <c r="B244" i="18"/>
  <c r="B101" i="18"/>
  <c r="B373" i="18"/>
  <c r="C369" i="10"/>
  <c r="A369" i="10"/>
  <c r="B368" i="10"/>
  <c r="B239" i="10"/>
  <c r="C240" i="10"/>
  <c r="A240" i="10"/>
  <c r="B37" i="10"/>
  <c r="C38" i="10"/>
  <c r="A38" i="10"/>
  <c r="B307" i="10"/>
  <c r="C308" i="10"/>
  <c r="A308" i="10"/>
  <c r="B347" i="10"/>
  <c r="C348" i="10"/>
  <c r="A348" i="10"/>
  <c r="C100" i="10"/>
  <c r="A100" i="10"/>
  <c r="B99" i="10"/>
  <c r="C160" i="10"/>
  <c r="A160" i="10"/>
  <c r="B159" i="10"/>
  <c r="A269" i="10"/>
  <c r="C270" i="10"/>
  <c r="B269" i="10"/>
  <c r="B273" i="31"/>
  <c r="C274" i="31"/>
  <c r="A274" i="31"/>
  <c r="B178" i="31"/>
  <c r="C179" i="31"/>
  <c r="A179" i="31"/>
  <c r="B253" i="31"/>
  <c r="C254" i="31"/>
  <c r="B34" i="31"/>
  <c r="C35" i="31"/>
  <c r="A35" i="31"/>
  <c r="B62" i="31"/>
  <c r="C63" i="31"/>
  <c r="A63" i="31"/>
  <c r="B102" i="18"/>
  <c r="B37" i="18"/>
  <c r="B309" i="18"/>
  <c r="B374" i="18"/>
  <c r="B245" i="18"/>
  <c r="B272" i="18"/>
  <c r="B165" i="18"/>
  <c r="C309" i="10"/>
  <c r="A309" i="10"/>
  <c r="B308" i="10"/>
  <c r="C370" i="10"/>
  <c r="A370" i="10"/>
  <c r="B369" i="10"/>
  <c r="B348" i="10"/>
  <c r="C349" i="10"/>
  <c r="B38" i="10"/>
  <c r="C39" i="10"/>
  <c r="A39" i="10"/>
  <c r="C241" i="10"/>
  <c r="A241" i="10"/>
  <c r="B240" i="10"/>
  <c r="B160" i="10"/>
  <c r="C161" i="10"/>
  <c r="A161" i="10"/>
  <c r="C101" i="10"/>
  <c r="A101" i="10"/>
  <c r="B100" i="10"/>
  <c r="A270" i="10"/>
  <c r="C271" i="10"/>
  <c r="B270" i="10"/>
  <c r="B349" i="10"/>
  <c r="A349" i="10"/>
  <c r="B254" i="31"/>
  <c r="A254" i="31"/>
  <c r="C36" i="31"/>
  <c r="A36" i="31"/>
  <c r="B35" i="31"/>
  <c r="B179" i="31"/>
  <c r="C180" i="31"/>
  <c r="A180" i="31"/>
  <c r="C64" i="31"/>
  <c r="A64" i="31"/>
  <c r="B63" i="31"/>
  <c r="C275" i="31"/>
  <c r="A275" i="31"/>
  <c r="B274" i="31"/>
  <c r="B310" i="18"/>
  <c r="B166" i="18"/>
  <c r="B246" i="18"/>
  <c r="B103" i="18"/>
  <c r="B273" i="18"/>
  <c r="B274" i="18"/>
  <c r="B375" i="18"/>
  <c r="B38" i="18"/>
  <c r="C371" i="10"/>
  <c r="A371" i="10"/>
  <c r="B370" i="10"/>
  <c r="B101" i="10"/>
  <c r="C102" i="10"/>
  <c r="A102" i="10"/>
  <c r="C242" i="10"/>
  <c r="A242" i="10"/>
  <c r="B241" i="10"/>
  <c r="B309" i="10"/>
  <c r="C310" i="10"/>
  <c r="A310" i="10"/>
  <c r="C162" i="10"/>
  <c r="A162" i="10"/>
  <c r="B161" i="10"/>
  <c r="B39" i="10"/>
  <c r="C40" i="10"/>
  <c r="A40" i="10"/>
  <c r="B271" i="10"/>
  <c r="A271" i="10"/>
  <c r="B275" i="31"/>
  <c r="C276" i="31"/>
  <c r="A276" i="31"/>
  <c r="B64" i="31"/>
  <c r="C65" i="31"/>
  <c r="A65" i="31"/>
  <c r="B36" i="31"/>
  <c r="C37" i="31"/>
  <c r="A37" i="31"/>
  <c r="B180" i="31"/>
  <c r="C181" i="31"/>
  <c r="A181" i="31"/>
  <c r="B376" i="18"/>
  <c r="B247" i="18"/>
  <c r="B311" i="18"/>
  <c r="B104" i="18"/>
  <c r="B167" i="18"/>
  <c r="B39" i="18"/>
  <c r="B162" i="10"/>
  <c r="C163" i="10"/>
  <c r="A163" i="10"/>
  <c r="B242" i="10"/>
  <c r="C243" i="10"/>
  <c r="A243" i="10"/>
  <c r="B371" i="10"/>
  <c r="C372" i="10"/>
  <c r="A372" i="10"/>
  <c r="C41" i="10"/>
  <c r="A41" i="10"/>
  <c r="B40" i="10"/>
  <c r="B310" i="10"/>
  <c r="C311" i="10"/>
  <c r="B102" i="10"/>
  <c r="C103" i="10"/>
  <c r="A103" i="10"/>
  <c r="B311" i="10"/>
  <c r="A311" i="10"/>
  <c r="B37" i="31"/>
  <c r="C38" i="31"/>
  <c r="A38" i="31"/>
  <c r="B276" i="31"/>
  <c r="C277" i="31"/>
  <c r="A277" i="31"/>
  <c r="B181" i="31"/>
  <c r="C182" i="31"/>
  <c r="B65" i="31"/>
  <c r="C66" i="31"/>
  <c r="A66" i="31"/>
  <c r="B105" i="18"/>
  <c r="B248" i="18"/>
  <c r="B40" i="18"/>
  <c r="B168" i="18"/>
  <c r="B312" i="18"/>
  <c r="B377" i="18"/>
  <c r="C373" i="10"/>
  <c r="A373" i="10"/>
  <c r="B372" i="10"/>
  <c r="B163" i="10"/>
  <c r="C164" i="10"/>
  <c r="A164" i="10"/>
  <c r="C104" i="10"/>
  <c r="A104" i="10"/>
  <c r="B103" i="10"/>
  <c r="C244" i="10"/>
  <c r="A244" i="10"/>
  <c r="B243" i="10"/>
  <c r="B41" i="10"/>
  <c r="C42" i="10"/>
  <c r="A42" i="10"/>
  <c r="B182" i="31"/>
  <c r="A182" i="31"/>
  <c r="B38" i="31"/>
  <c r="C39" i="31"/>
  <c r="B66" i="31"/>
  <c r="C67" i="31"/>
  <c r="A67" i="31"/>
  <c r="B277" i="31"/>
  <c r="C278" i="31"/>
  <c r="A278" i="31"/>
  <c r="B378" i="18"/>
  <c r="B249" i="18"/>
  <c r="B313" i="18"/>
  <c r="B41" i="18"/>
  <c r="B106" i="18"/>
  <c r="B169" i="18"/>
  <c r="B170" i="18"/>
  <c r="B42" i="10"/>
  <c r="C43" i="10"/>
  <c r="A43" i="10"/>
  <c r="C165" i="10"/>
  <c r="B164" i="10"/>
  <c r="B244" i="10"/>
  <c r="C245" i="10"/>
  <c r="A245" i="10"/>
  <c r="B104" i="10"/>
  <c r="C105" i="10"/>
  <c r="A105" i="10"/>
  <c r="B373" i="10"/>
  <c r="C374" i="10"/>
  <c r="A374" i="10"/>
  <c r="B165" i="10"/>
  <c r="A165" i="10"/>
  <c r="B39" i="31"/>
  <c r="A39" i="31"/>
  <c r="C279" i="31"/>
  <c r="A279" i="31"/>
  <c r="B278" i="31"/>
  <c r="C68" i="31"/>
  <c r="A68" i="31"/>
  <c r="B67" i="31"/>
  <c r="B250" i="18"/>
  <c r="B314" i="18"/>
  <c r="B315" i="18"/>
  <c r="B379" i="18"/>
  <c r="B42" i="18"/>
  <c r="B107" i="18"/>
  <c r="B374" i="10"/>
  <c r="C375" i="10"/>
  <c r="A375" i="10"/>
  <c r="B245" i="10"/>
  <c r="C246" i="10"/>
  <c r="A246" i="10"/>
  <c r="C44" i="10"/>
  <c r="A44" i="10"/>
  <c r="B43" i="10"/>
  <c r="B105" i="10"/>
  <c r="C106" i="10"/>
  <c r="A106" i="10"/>
  <c r="B68" i="31"/>
  <c r="C69" i="31"/>
  <c r="B279" i="31"/>
  <c r="C280" i="31"/>
  <c r="A280" i="31"/>
  <c r="B43" i="18"/>
  <c r="B108" i="18"/>
  <c r="B380" i="18"/>
  <c r="B251" i="18"/>
  <c r="B106" i="10"/>
  <c r="C107" i="10"/>
  <c r="A107" i="10"/>
  <c r="B246" i="10"/>
  <c r="C247" i="10"/>
  <c r="A247" i="10"/>
  <c r="B375" i="10"/>
  <c r="C376" i="10"/>
  <c r="A376" i="10"/>
  <c r="C45" i="10"/>
  <c r="A45" i="10"/>
  <c r="B44" i="10"/>
  <c r="B69" i="31"/>
  <c r="A69" i="31"/>
  <c r="B280" i="31"/>
  <c r="C281" i="31"/>
  <c r="A281" i="31"/>
  <c r="B253" i="18"/>
  <c r="B252" i="18"/>
  <c r="B109" i="18"/>
  <c r="B381" i="18"/>
  <c r="B44" i="18"/>
  <c r="B45" i="10"/>
  <c r="C46" i="10"/>
  <c r="A46" i="10"/>
  <c r="C377" i="10"/>
  <c r="A377" i="10"/>
  <c r="B376" i="10"/>
  <c r="C108" i="10"/>
  <c r="A108" i="10"/>
  <c r="B107" i="10"/>
  <c r="B247" i="10"/>
  <c r="C248" i="10"/>
  <c r="A248" i="10"/>
  <c r="B281" i="31"/>
  <c r="C282" i="31"/>
  <c r="A282" i="31"/>
  <c r="B45" i="18"/>
  <c r="B110" i="18"/>
  <c r="B382" i="18"/>
  <c r="C378" i="10"/>
  <c r="A378" i="10"/>
  <c r="B377" i="10"/>
  <c r="B46" i="10"/>
  <c r="C47" i="10"/>
  <c r="A47" i="10"/>
  <c r="C249" i="10"/>
  <c r="A249" i="10"/>
  <c r="B248" i="10"/>
  <c r="C109" i="10"/>
  <c r="B108" i="10"/>
  <c r="B109" i="10"/>
  <c r="A109" i="10"/>
  <c r="C283" i="31"/>
  <c r="A283" i="31"/>
  <c r="B282" i="31"/>
  <c r="B111" i="18"/>
  <c r="B383" i="18"/>
  <c r="B46" i="18"/>
  <c r="B47" i="10"/>
  <c r="C48" i="10"/>
  <c r="A48" i="10"/>
  <c r="C250" i="10"/>
  <c r="B249" i="10"/>
  <c r="B378" i="10"/>
  <c r="C379" i="10"/>
  <c r="A379" i="10"/>
  <c r="B250" i="10"/>
  <c r="A250" i="10"/>
  <c r="B283" i="31"/>
  <c r="C284" i="31"/>
  <c r="A284" i="31"/>
  <c r="B384" i="18"/>
  <c r="B112" i="18"/>
  <c r="B47" i="18"/>
  <c r="C49" i="10"/>
  <c r="A49" i="10"/>
  <c r="B48" i="10"/>
  <c r="B379" i="10"/>
  <c r="C380" i="10"/>
  <c r="A380" i="10"/>
  <c r="B284" i="31"/>
  <c r="C285" i="31"/>
  <c r="A285" i="31"/>
  <c r="B113" i="18"/>
  <c r="B48" i="18"/>
  <c r="B385" i="18"/>
  <c r="C381" i="10"/>
  <c r="A381" i="10"/>
  <c r="B380" i="10"/>
  <c r="B49" i="10"/>
  <c r="C50" i="10"/>
  <c r="A50" i="10"/>
  <c r="F11" i="17"/>
  <c r="B285" i="31"/>
  <c r="C286" i="31"/>
  <c r="A286" i="31"/>
  <c r="B49" i="18"/>
  <c r="B386" i="18"/>
  <c r="B115" i="18"/>
  <c r="B114" i="18"/>
  <c r="B50" i="10"/>
  <c r="C51" i="10"/>
  <c r="A51" i="10"/>
  <c r="B381" i="10"/>
  <c r="C382" i="10"/>
  <c r="A382" i="10"/>
  <c r="I11" i="17"/>
  <c r="R11" i="17"/>
  <c r="U11" i="17"/>
  <c r="F17" i="17"/>
  <c r="C287" i="31"/>
  <c r="A287" i="31"/>
  <c r="B286" i="31"/>
  <c r="B50" i="18"/>
  <c r="B387" i="18"/>
  <c r="B382" i="10"/>
  <c r="C383" i="10"/>
  <c r="A383" i="10"/>
  <c r="C52" i="10"/>
  <c r="A52" i="10"/>
  <c r="B51" i="10"/>
  <c r="I17" i="17"/>
  <c r="R17" i="17"/>
  <c r="U17" i="17"/>
  <c r="B287" i="31"/>
  <c r="C288" i="31"/>
  <c r="A288" i="31"/>
  <c r="B388" i="18"/>
  <c r="B51" i="18"/>
  <c r="C53" i="10"/>
  <c r="A53" i="10"/>
  <c r="B52" i="10"/>
  <c r="B383" i="10"/>
  <c r="C384" i="10"/>
  <c r="A384" i="10"/>
  <c r="B288" i="31"/>
  <c r="C289" i="31"/>
  <c r="A289" i="31"/>
  <c r="B52" i="18"/>
  <c r="B389" i="18"/>
  <c r="C385" i="10"/>
  <c r="A385" i="10"/>
  <c r="B384" i="10"/>
  <c r="B53" i="10"/>
  <c r="C54" i="10"/>
  <c r="A54" i="10"/>
  <c r="B289" i="31"/>
  <c r="C290" i="31"/>
  <c r="A290" i="31"/>
  <c r="B53" i="18"/>
  <c r="B390" i="18"/>
  <c r="B54" i="10"/>
  <c r="C55" i="10"/>
  <c r="A55" i="10"/>
  <c r="C386" i="10"/>
  <c r="A386" i="10"/>
  <c r="B385" i="10"/>
  <c r="C291" i="31"/>
  <c r="A291" i="31"/>
  <c r="B290" i="31"/>
  <c r="B391" i="18"/>
  <c r="B54" i="18"/>
  <c r="B386" i="10"/>
  <c r="C387" i="10"/>
  <c r="A387" i="10"/>
  <c r="B55" i="10"/>
  <c r="C56" i="10"/>
  <c r="A56" i="10"/>
  <c r="B291" i="31"/>
  <c r="C292" i="31"/>
  <c r="A292" i="31"/>
  <c r="B55" i="18"/>
  <c r="B392" i="18"/>
  <c r="B387" i="10"/>
  <c r="C388" i="10"/>
  <c r="A388" i="10"/>
  <c r="C57" i="10"/>
  <c r="A57" i="10"/>
  <c r="B56" i="10"/>
  <c r="B292" i="31"/>
  <c r="C293" i="31"/>
  <c r="A293" i="31"/>
  <c r="B393" i="18"/>
  <c r="B56" i="18"/>
  <c r="B57" i="10"/>
  <c r="C58" i="10"/>
  <c r="A58" i="10"/>
  <c r="C389" i="10"/>
  <c r="A389" i="10"/>
  <c r="B388" i="10"/>
  <c r="B293" i="31"/>
  <c r="C294" i="31"/>
  <c r="A294" i="31"/>
  <c r="B57" i="18"/>
  <c r="B394" i="18"/>
  <c r="B389" i="10"/>
  <c r="C390" i="10"/>
  <c r="A390" i="10"/>
  <c r="B58" i="10"/>
  <c r="C59" i="10"/>
  <c r="A59" i="10"/>
  <c r="C295" i="31"/>
  <c r="A295" i="31"/>
  <c r="B294" i="31"/>
  <c r="B395" i="18"/>
  <c r="B58" i="18"/>
  <c r="C60" i="10"/>
  <c r="A60" i="10"/>
  <c r="B59" i="10"/>
  <c r="B390" i="10"/>
  <c r="C391" i="10"/>
  <c r="A391" i="10"/>
  <c r="B295" i="31"/>
  <c r="C296" i="31"/>
  <c r="A296" i="31"/>
  <c r="B59" i="18"/>
  <c r="B396" i="18"/>
  <c r="B391" i="10"/>
  <c r="C392" i="10"/>
  <c r="A392" i="10"/>
  <c r="C61" i="10"/>
  <c r="A61" i="10"/>
  <c r="B60" i="10"/>
  <c r="B296" i="31"/>
  <c r="C297" i="31"/>
  <c r="A297" i="31"/>
  <c r="B397" i="18"/>
  <c r="B60" i="18"/>
  <c r="B61" i="18"/>
  <c r="B61" i="10"/>
  <c r="C62" i="10"/>
  <c r="C393" i="10"/>
  <c r="A393" i="10"/>
  <c r="B392" i="10"/>
  <c r="B62" i="10"/>
  <c r="A62" i="10"/>
  <c r="B297" i="31"/>
  <c r="C298" i="31"/>
  <c r="A298" i="31"/>
  <c r="B398" i="18"/>
  <c r="C394" i="10"/>
  <c r="A394" i="10"/>
  <c r="B393" i="10"/>
  <c r="C299" i="31"/>
  <c r="A299" i="31"/>
  <c r="B298" i="31"/>
  <c r="B399" i="18"/>
  <c r="C395" i="10"/>
  <c r="A395" i="10"/>
  <c r="B394" i="10"/>
  <c r="B299" i="31"/>
  <c r="C300" i="31"/>
  <c r="A300" i="31"/>
  <c r="B400" i="18"/>
  <c r="B395" i="10"/>
  <c r="C396" i="10"/>
  <c r="A396" i="10"/>
  <c r="B300" i="31"/>
  <c r="C301" i="31"/>
  <c r="A301" i="31"/>
  <c r="B401" i="18"/>
  <c r="C397" i="10"/>
  <c r="A397" i="10"/>
  <c r="B396" i="10"/>
  <c r="B301" i="31"/>
  <c r="C302" i="31"/>
  <c r="A302" i="31"/>
  <c r="B402" i="18"/>
  <c r="B397" i="10"/>
  <c r="C398" i="10"/>
  <c r="A398" i="10"/>
  <c r="C303" i="31"/>
  <c r="A303" i="31"/>
  <c r="B302" i="31"/>
  <c r="B403" i="18"/>
  <c r="B398" i="10"/>
  <c r="C399" i="10"/>
  <c r="A399" i="10"/>
  <c r="B303" i="31"/>
  <c r="C304" i="31"/>
  <c r="A304" i="31"/>
  <c r="B404" i="18"/>
  <c r="B399" i="10"/>
  <c r="C400" i="10"/>
  <c r="A400" i="10"/>
  <c r="B304" i="31"/>
  <c r="C305" i="31"/>
  <c r="A305" i="31"/>
  <c r="B405" i="18"/>
  <c r="B400" i="10"/>
  <c r="C401" i="10"/>
  <c r="A401" i="10"/>
  <c r="B305" i="31"/>
  <c r="C306" i="31"/>
  <c r="A306" i="31"/>
  <c r="B406" i="18"/>
  <c r="B401" i="10"/>
  <c r="C402" i="10"/>
  <c r="A402" i="10"/>
  <c r="C307" i="31"/>
  <c r="A307" i="31"/>
  <c r="B306" i="31"/>
  <c r="B407" i="18"/>
  <c r="B402" i="10"/>
  <c r="C403" i="10"/>
  <c r="A403" i="10"/>
  <c r="B307" i="31"/>
  <c r="C308" i="31"/>
  <c r="A308" i="31"/>
  <c r="B408" i="18"/>
  <c r="B403" i="10"/>
  <c r="C404" i="10"/>
  <c r="A404" i="10"/>
  <c r="B308" i="31"/>
  <c r="C309" i="31"/>
  <c r="A309" i="31"/>
  <c r="B409" i="18"/>
  <c r="B404" i="10"/>
  <c r="C405" i="10"/>
  <c r="A405" i="10"/>
  <c r="B309" i="31"/>
  <c r="C310" i="31"/>
  <c r="A310" i="31"/>
  <c r="B410" i="18"/>
  <c r="B405" i="10"/>
  <c r="C406" i="10"/>
  <c r="A406" i="10"/>
  <c r="C311" i="31"/>
  <c r="A311" i="31"/>
  <c r="B310" i="31"/>
  <c r="B411" i="18"/>
  <c r="C407" i="10"/>
  <c r="A407" i="10"/>
  <c r="B406" i="10"/>
  <c r="B311" i="31"/>
  <c r="C312" i="31"/>
  <c r="A312" i="31"/>
  <c r="B412" i="18"/>
  <c r="B407" i="10"/>
  <c r="C408" i="10"/>
  <c r="A408" i="10"/>
  <c r="B312" i="31"/>
  <c r="C313" i="31"/>
  <c r="A313" i="31"/>
  <c r="B413" i="18"/>
  <c r="B408" i="10"/>
  <c r="C409" i="10"/>
  <c r="A409" i="10"/>
  <c r="B313" i="31"/>
  <c r="C314" i="31"/>
  <c r="B414" i="18"/>
  <c r="B409" i="10"/>
  <c r="C410" i="10"/>
  <c r="A410" i="10"/>
  <c r="B314" i="31"/>
  <c r="E19" i="5"/>
  <c r="A314" i="31"/>
  <c r="B415" i="18"/>
  <c r="C411" i="10"/>
  <c r="A411" i="10"/>
  <c r="B410" i="10"/>
  <c r="J19" i="5"/>
  <c r="I19" i="5"/>
  <c r="E17" i="5"/>
  <c r="E21" i="5"/>
  <c r="E13" i="5"/>
  <c r="E12" i="5"/>
  <c r="E16" i="5"/>
  <c r="E15" i="5"/>
  <c r="E14" i="5"/>
  <c r="E11" i="5"/>
  <c r="B416" i="18"/>
  <c r="C412" i="10"/>
  <c r="A412" i="10"/>
  <c r="B411" i="10"/>
  <c r="I16" i="5"/>
  <c r="J16" i="5"/>
  <c r="I17" i="5"/>
  <c r="J17" i="5"/>
  <c r="J11" i="5"/>
  <c r="I11" i="5"/>
  <c r="I12" i="5"/>
  <c r="J12" i="5"/>
  <c r="J15" i="5"/>
  <c r="I15" i="5"/>
  <c r="J21" i="5"/>
  <c r="I21" i="5"/>
  <c r="J14" i="5"/>
  <c r="I14" i="5"/>
  <c r="I13" i="5"/>
  <c r="J13" i="5"/>
  <c r="E23" i="5"/>
  <c r="B417" i="18"/>
  <c r="B412" i="10"/>
  <c r="C413" i="10"/>
  <c r="A413" i="10"/>
  <c r="E29" i="5"/>
  <c r="E26" i="5"/>
  <c r="E31" i="5"/>
  <c r="E32" i="5"/>
  <c r="B418" i="18"/>
  <c r="B413" i="10"/>
  <c r="C414" i="10"/>
  <c r="A414" i="10"/>
  <c r="B419" i="18"/>
  <c r="B414" i="10"/>
  <c r="C415" i="10"/>
  <c r="A415" i="10"/>
  <c r="B420" i="18"/>
  <c r="B415" i="10"/>
  <c r="C416" i="10"/>
  <c r="A416" i="10"/>
  <c r="B421" i="18"/>
  <c r="B416" i="10"/>
  <c r="C417" i="10"/>
  <c r="A417" i="10"/>
  <c r="B422" i="18"/>
  <c r="B417" i="10"/>
  <c r="C418" i="10"/>
  <c r="A418" i="10"/>
  <c r="B423" i="18"/>
  <c r="C419" i="10"/>
  <c r="A419" i="10"/>
  <c r="B418" i="10"/>
  <c r="B424" i="18"/>
  <c r="B419" i="10"/>
  <c r="C420" i="10"/>
  <c r="A420" i="10"/>
  <c r="B425" i="18"/>
  <c r="B420" i="10"/>
  <c r="C421" i="10"/>
  <c r="A421" i="10"/>
  <c r="B426" i="18"/>
  <c r="B421" i="10"/>
  <c r="C422" i="10"/>
  <c r="A422" i="10"/>
  <c r="B427" i="18"/>
  <c r="B422" i="10"/>
  <c r="C423" i="10"/>
  <c r="A423" i="10"/>
  <c r="B428" i="18"/>
  <c r="B423" i="10"/>
  <c r="C424" i="10"/>
  <c r="A424" i="10"/>
  <c r="B429" i="18"/>
  <c r="B424" i="10"/>
  <c r="C425" i="10"/>
  <c r="A425" i="10"/>
  <c r="B430" i="18"/>
  <c r="B425" i="10"/>
  <c r="C426" i="10"/>
  <c r="A426" i="10"/>
  <c r="B431" i="18"/>
  <c r="C427" i="10"/>
  <c r="A427" i="10"/>
  <c r="B426" i="10"/>
  <c r="B432" i="18"/>
  <c r="B427" i="10"/>
  <c r="C428" i="10"/>
  <c r="A428" i="10"/>
  <c r="B433" i="18"/>
  <c r="B428" i="10"/>
  <c r="C429" i="10"/>
  <c r="A429" i="10"/>
  <c r="B434" i="18"/>
  <c r="B429" i="10"/>
  <c r="C430" i="10"/>
  <c r="A430" i="10"/>
  <c r="B435" i="18"/>
  <c r="C431" i="10"/>
  <c r="A431" i="10"/>
  <c r="B430" i="10"/>
  <c r="B436" i="18"/>
  <c r="B431" i="10"/>
  <c r="C432" i="10"/>
  <c r="A432" i="10"/>
  <c r="B437" i="18"/>
  <c r="B432" i="10"/>
  <c r="C433" i="10"/>
  <c r="A433" i="10"/>
  <c r="B438" i="18"/>
  <c r="B433" i="10"/>
  <c r="C434" i="10"/>
  <c r="A434" i="10"/>
  <c r="B439" i="18"/>
  <c r="C435" i="10"/>
  <c r="A435" i="10"/>
  <c r="B434" i="10"/>
  <c r="B440" i="18"/>
  <c r="B435" i="10"/>
  <c r="C436" i="10"/>
  <c r="A436" i="10"/>
  <c r="B441" i="18"/>
  <c r="B436" i="10"/>
  <c r="C437" i="10"/>
  <c r="A437" i="10"/>
  <c r="B442" i="18"/>
  <c r="B437" i="10"/>
  <c r="C438" i="10"/>
  <c r="A438" i="10"/>
  <c r="B443" i="18"/>
  <c r="B438" i="10"/>
  <c r="C439" i="10"/>
  <c r="A439" i="10"/>
  <c r="B444" i="18"/>
  <c r="B439" i="10"/>
  <c r="C440" i="10"/>
  <c r="A440" i="10"/>
  <c r="B445" i="18"/>
  <c r="B440" i="10"/>
  <c r="C441" i="10"/>
  <c r="A441" i="10"/>
  <c r="B446" i="18"/>
  <c r="B441" i="10"/>
  <c r="C442" i="10"/>
  <c r="A442" i="10"/>
  <c r="B447" i="18"/>
  <c r="B442" i="10"/>
  <c r="C443" i="10"/>
  <c r="A443" i="10"/>
  <c r="B448" i="18"/>
  <c r="B443" i="10"/>
  <c r="C444" i="10"/>
  <c r="B444" i="10"/>
  <c r="A444" i="10"/>
  <c r="B449" i="18"/>
  <c r="B450" i="18"/>
  <c r="M21" i="5"/>
  <c r="Q21" i="5"/>
  <c r="M12" i="5"/>
  <c r="Q12" i="5"/>
  <c r="M15" i="5"/>
  <c r="Q15" i="5"/>
  <c r="M16" i="5"/>
  <c r="Q16" i="5"/>
  <c r="M17" i="5"/>
  <c r="Q17" i="5"/>
  <c r="M11" i="5"/>
  <c r="Q11" i="5"/>
  <c r="M14" i="5"/>
  <c r="Q14" i="5"/>
  <c r="M13" i="5"/>
  <c r="Q13" i="5"/>
  <c r="B2" i="7"/>
  <c r="D23" i="29"/>
  <c r="D27" i="29"/>
  <c r="D25" i="28"/>
  <c r="D29" i="28"/>
  <c r="U21" i="5"/>
  <c r="T21" i="5"/>
  <c r="U19" i="5"/>
  <c r="T19" i="5"/>
  <c r="U17" i="5"/>
  <c r="T17" i="5"/>
  <c r="U16" i="5"/>
  <c r="T16" i="5"/>
  <c r="U15" i="5"/>
  <c r="T15" i="5"/>
  <c r="U14" i="5"/>
  <c r="T14" i="5"/>
  <c r="U13" i="5"/>
  <c r="T13" i="5"/>
  <c r="U12" i="5"/>
  <c r="T12" i="5"/>
  <c r="U11" i="5"/>
  <c r="T11" i="5"/>
  <c r="G23" i="5"/>
  <c r="F23" i="5"/>
  <c r="E34" i="5"/>
  <c r="O23" i="5"/>
  <c r="N23" i="5"/>
  <c r="M23" i="5"/>
  <c r="Z27" i="12"/>
  <c r="Z13" i="12"/>
  <c r="Z29" i="12"/>
  <c r="M29" i="5"/>
  <c r="M26" i="5"/>
  <c r="N29" i="5"/>
  <c r="N26" i="5"/>
  <c r="F26" i="5"/>
  <c r="F29" i="5"/>
  <c r="I29" i="5"/>
  <c r="G26" i="5"/>
  <c r="J26" i="5"/>
  <c r="G29" i="5"/>
  <c r="J29" i="5"/>
  <c r="G31" i="5"/>
  <c r="J31" i="5"/>
  <c r="O31" i="5"/>
  <c r="O34" i="5"/>
  <c r="O29" i="5"/>
  <c r="O26" i="5"/>
  <c r="I23" i="5"/>
  <c r="J23" i="5"/>
  <c r="T23" i="5"/>
  <c r="U23" i="5"/>
  <c r="U31" i="5"/>
  <c r="N31" i="5"/>
  <c r="I26" i="5"/>
  <c r="F31" i="5"/>
  <c r="F34" i="5"/>
  <c r="I34" i="5"/>
  <c r="M31" i="5"/>
  <c r="G34" i="5"/>
  <c r="J34" i="5"/>
  <c r="T29" i="5"/>
  <c r="T26" i="5"/>
  <c r="N32" i="5"/>
  <c r="N34" i="5"/>
  <c r="M32" i="5"/>
  <c r="M34" i="5"/>
  <c r="F32" i="5"/>
  <c r="I32" i="5"/>
  <c r="I31" i="5"/>
  <c r="T31" i="5"/>
  <c r="T32" i="5"/>
  <c r="D23" i="22"/>
  <c r="D27" i="22"/>
  <c r="D26" i="21"/>
  <c r="D30" i="21"/>
  <c r="L23" i="5"/>
  <c r="B5" i="4"/>
  <c r="AD10" i="12"/>
  <c r="AD9" i="12"/>
  <c r="AD8" i="12"/>
  <c r="S9" i="12"/>
  <c r="C9" i="12"/>
  <c r="J9" i="12"/>
  <c r="G9" i="12"/>
  <c r="H9" i="12"/>
  <c r="I9" i="12"/>
  <c r="V9" i="12"/>
  <c r="S10" i="12"/>
  <c r="J10" i="12"/>
  <c r="G10" i="12"/>
  <c r="H10" i="12"/>
  <c r="I10" i="12"/>
  <c r="V10" i="12"/>
  <c r="AB13" i="12"/>
  <c r="AA13" i="12"/>
  <c r="U13" i="12"/>
  <c r="AD13" i="12"/>
  <c r="Y13" i="12"/>
  <c r="X13" i="12"/>
  <c r="L26" i="5"/>
  <c r="L29" i="5"/>
  <c r="R23" i="5"/>
  <c r="Q23" i="5"/>
  <c r="L31" i="5"/>
  <c r="U34" i="5"/>
  <c r="X31" i="5"/>
  <c r="T34" i="5"/>
  <c r="D2" i="17"/>
  <c r="D27" i="7"/>
  <c r="R13" i="12"/>
  <c r="Q13" i="12"/>
  <c r="P13" i="12"/>
  <c r="O13" i="12"/>
  <c r="N13" i="12"/>
  <c r="M13" i="12"/>
  <c r="L13" i="12"/>
  <c r="F13" i="12"/>
  <c r="E13" i="12"/>
  <c r="S8" i="12"/>
  <c r="J8" i="12"/>
  <c r="L32" i="5"/>
  <c r="R31" i="5"/>
  <c r="L34" i="5"/>
  <c r="Q31" i="5"/>
  <c r="X11" i="5"/>
  <c r="X34" i="5"/>
  <c r="X16" i="5"/>
  <c r="X17" i="5"/>
  <c r="X14" i="5"/>
  <c r="X28" i="5"/>
  <c r="X15" i="5"/>
  <c r="X21" i="5"/>
  <c r="X12" i="5"/>
  <c r="X25" i="5"/>
  <c r="X13" i="5"/>
  <c r="X19" i="5"/>
  <c r="X23" i="5"/>
  <c r="W25" i="5"/>
  <c r="W11" i="5"/>
  <c r="W12" i="5"/>
  <c r="W14" i="5"/>
  <c r="W28" i="5"/>
  <c r="W34" i="5"/>
  <c r="W16" i="5"/>
  <c r="W13" i="5"/>
  <c r="W19" i="5"/>
  <c r="W15" i="5"/>
  <c r="W21" i="5"/>
  <c r="W17" i="5"/>
  <c r="W23" i="5"/>
  <c r="W31" i="5"/>
  <c r="J13" i="12"/>
  <c r="S13" i="12"/>
  <c r="Q34" i="5"/>
  <c r="R34" i="5"/>
  <c r="D6" i="7"/>
  <c r="D10" i="7"/>
  <c r="D19" i="7"/>
  <c r="D8" i="7"/>
  <c r="D12" i="7"/>
  <c r="D14" i="7"/>
  <c r="E10" i="7"/>
  <c r="E6" i="7"/>
  <c r="E8" i="7"/>
  <c r="E25" i="7"/>
  <c r="D29" i="7"/>
  <c r="D18" i="7"/>
  <c r="E18" i="7"/>
  <c r="E22" i="7"/>
  <c r="E24" i="7"/>
  <c r="E23" i="7"/>
  <c r="E12" i="7"/>
  <c r="E35" i="7"/>
  <c r="E14" i="7"/>
  <c r="E31" i="7"/>
  <c r="E16" i="7"/>
  <c r="E27" i="7"/>
  <c r="E29" i="7"/>
  <c r="D33" i="7"/>
  <c r="B6" i="4"/>
  <c r="B7" i="4"/>
  <c r="B8" i="4"/>
  <c r="B9" i="4"/>
  <c r="B10" i="4"/>
  <c r="B11" i="4"/>
  <c r="B12" i="4"/>
  <c r="C13" i="4"/>
  <c r="C16" i="4"/>
  <c r="G8" i="12"/>
  <c r="G13" i="12"/>
  <c r="D37" i="7"/>
  <c r="E37" i="7"/>
  <c r="E33" i="7"/>
  <c r="H8" i="12"/>
  <c r="H13" i="12"/>
  <c r="I8" i="12"/>
  <c r="V8" i="12"/>
  <c r="I13" i="12"/>
</calcChain>
</file>

<file path=xl/sharedStrings.xml><?xml version="1.0" encoding="utf-8"?>
<sst xmlns="http://schemas.openxmlformats.org/spreadsheetml/2006/main" count="3116" uniqueCount="703">
  <si>
    <t>Blue Cells</t>
  </si>
  <si>
    <t>Input Required</t>
  </si>
  <si>
    <t>FC1 FX Rates</t>
  </si>
  <si>
    <t>Use Month End Feb 2015 rates for Forecast 1</t>
  </si>
  <si>
    <t>Strategy</t>
  </si>
  <si>
    <t>Highlight any changes from Budget</t>
  </si>
  <si>
    <t>Brand FC1</t>
  </si>
  <si>
    <t>1. Select your Market in the dropdown and local currency</t>
  </si>
  <si>
    <t>2. Add your FC1 numbers. The rest is self populated</t>
  </si>
  <si>
    <t>Sales Adjustments</t>
  </si>
  <si>
    <t>Update the blue cells based on product activities</t>
  </si>
  <si>
    <t>W&amp;N, LQX, SNZ, REEVES, L&amp;B</t>
  </si>
  <si>
    <t>Update the blue cells based on product activities. Only France would need to complete L&amp;B</t>
  </si>
  <si>
    <t>NPD</t>
  </si>
  <si>
    <t>Update the blue cells</t>
  </si>
  <si>
    <t>Marketing Spend</t>
  </si>
  <si>
    <t>Top 5 Customers</t>
  </si>
  <si>
    <t>Activity Calendar</t>
  </si>
  <si>
    <t>Update Market activities, if needed</t>
  </si>
  <si>
    <t>Chart Data</t>
  </si>
  <si>
    <t>1. You should not need to change column B. Simply enter the numbers that make up your FC1 numbers by Brand</t>
  </si>
  <si>
    <t>2. Update as needed for NPD, Brand and any other Waterfall charts</t>
  </si>
  <si>
    <t>Waterfall Chart</t>
  </si>
  <si>
    <t xml:space="preserve">1. Update axis and chart title, if needed. Update Growth line i.e. +6% </t>
  </si>
  <si>
    <t>2. Copy your charts and add to your FC1 powerpoint slides</t>
  </si>
  <si>
    <t>Use this spreadsheet to build your Forecast and add to your Powerpoint presenation slides. Your local market presentation should reconcile to this template</t>
  </si>
  <si>
    <t>Market Overview  -  Strategy at 2015 Budget</t>
  </si>
  <si>
    <t>Market Overview  - FC1 Strategy (if different from Budget)</t>
  </si>
  <si>
    <t>Market</t>
  </si>
  <si>
    <t>NORTH AMERICA</t>
  </si>
  <si>
    <t>Currency</t>
  </si>
  <si>
    <t>USD</t>
  </si>
  <si>
    <t>Brand</t>
  </si>
  <si>
    <t>YTD</t>
  </si>
  <si>
    <t>YTD % Var</t>
  </si>
  <si>
    <t>FY</t>
  </si>
  <si>
    <t>FC1 Variance</t>
  </si>
  <si>
    <t>LTG</t>
  </si>
  <si>
    <t>LTG% of Net</t>
  </si>
  <si>
    <t>Budget YTD</t>
  </si>
  <si>
    <t>PY YTD</t>
  </si>
  <si>
    <t>YTD vs Bud</t>
  </si>
  <si>
    <t>YTD vs PY</t>
  </si>
  <si>
    <t>FC1</t>
  </si>
  <si>
    <t>RM12</t>
  </si>
  <si>
    <t>Budget</t>
  </si>
  <si>
    <t>PY</t>
  </si>
  <si>
    <t>FC1 vs. R12 M%</t>
  </si>
  <si>
    <t>FC1 vs. PY%</t>
  </si>
  <si>
    <t xml:space="preserve">FC1 </t>
  </si>
  <si>
    <t>Winsor &amp; Newton</t>
  </si>
  <si>
    <t>Liquitex</t>
  </si>
  <si>
    <t>Snazaroo</t>
  </si>
  <si>
    <t>Conte a Paris</t>
  </si>
  <si>
    <t>Reeves</t>
  </si>
  <si>
    <t>L&amp;B</t>
  </si>
  <si>
    <t>Letraset</t>
  </si>
  <si>
    <t>Other</t>
  </si>
  <si>
    <t>Total Gross Sales</t>
  </si>
  <si>
    <t>Sales Rebates %</t>
  </si>
  <si>
    <t>Rebate value</t>
  </si>
  <si>
    <t>Sales Discounts %</t>
  </si>
  <si>
    <t>Discount Value</t>
  </si>
  <si>
    <t>Total Adjustments</t>
  </si>
  <si>
    <t>Total Adjustments %</t>
  </si>
  <si>
    <t>Aaro Net Sales</t>
  </si>
  <si>
    <t>Source: GDW and AARO (BU15)</t>
  </si>
  <si>
    <t>R12M / Budget Adjustments are based on FC1</t>
  </si>
  <si>
    <t>WINSOR &amp; NEWTON</t>
  </si>
  <si>
    <t>Oil</t>
  </si>
  <si>
    <t>Winton</t>
  </si>
  <si>
    <t>AOC</t>
  </si>
  <si>
    <t>Water</t>
  </si>
  <si>
    <t>Acrylic</t>
  </si>
  <si>
    <t>Markers</t>
  </si>
  <si>
    <t>Galleria</t>
  </si>
  <si>
    <t>Griffin</t>
  </si>
  <si>
    <t>OTHER</t>
  </si>
  <si>
    <t>Aaro Sales Adjustments</t>
  </si>
  <si>
    <t>LIQUITEX</t>
  </si>
  <si>
    <t>Professional Inks</t>
  </si>
  <si>
    <t>Professional Heavy Body</t>
  </si>
  <si>
    <t>Professional Soft Body</t>
  </si>
  <si>
    <t>Professional Paint Markers</t>
  </si>
  <si>
    <t>Professional Spray Paints</t>
  </si>
  <si>
    <t>Professional Specialist Colours</t>
  </si>
  <si>
    <t>Professional Brushes &amp; Knives</t>
  </si>
  <si>
    <t>Professional Additives</t>
  </si>
  <si>
    <t>Basics Acrylic</t>
  </si>
  <si>
    <t>Basics Matt</t>
  </si>
  <si>
    <t>Basics Brushes &amp; Knives</t>
  </si>
  <si>
    <t>Basics Additives</t>
  </si>
  <si>
    <t>Reminder of Snazaroo Hierarchy Structure</t>
  </si>
  <si>
    <t xml:space="preserve">GROUP </t>
  </si>
  <si>
    <t xml:space="preserve">RANGE </t>
  </si>
  <si>
    <t xml:space="preserve">Small packs </t>
  </si>
  <si>
    <t>A6 Booklets</t>
  </si>
  <si>
    <t>Small hang pack</t>
  </si>
  <si>
    <t>EUR</t>
  </si>
  <si>
    <t xml:space="preserve">Themes </t>
  </si>
  <si>
    <t xml:space="preserve">Clams </t>
  </si>
  <si>
    <t>SNAZAROO</t>
  </si>
  <si>
    <t xml:space="preserve">Little Extras </t>
  </si>
  <si>
    <t xml:space="preserve">Stamps </t>
  </si>
  <si>
    <t>Stencils</t>
  </si>
  <si>
    <t xml:space="preserve">Tattoos </t>
  </si>
  <si>
    <t>SMALL PACKS</t>
  </si>
  <si>
    <t>Sticks</t>
  </si>
  <si>
    <t>LITTLE EXTRAS</t>
  </si>
  <si>
    <t xml:space="preserve">Standard sets </t>
  </si>
  <si>
    <t xml:space="preserve">Hang Packs </t>
  </si>
  <si>
    <t>STANDARD SETS</t>
  </si>
  <si>
    <t xml:space="preserve">Party Packs </t>
  </si>
  <si>
    <t>Party Pack</t>
  </si>
  <si>
    <t>PARTY PACKS</t>
  </si>
  <si>
    <t xml:space="preserve">Special Effects </t>
  </si>
  <si>
    <t xml:space="preserve">SFX KIT </t>
  </si>
  <si>
    <t>SPECIAL EFFECTS</t>
  </si>
  <si>
    <t xml:space="preserve">Gift sets </t>
  </si>
  <si>
    <t>Gifts</t>
  </si>
  <si>
    <t>GIFT SETS</t>
  </si>
  <si>
    <t xml:space="preserve">Booklets </t>
  </si>
  <si>
    <t>HIGH CREATIVITY STARTER KIT</t>
  </si>
  <si>
    <t>High Creativity Starter Kit</t>
  </si>
  <si>
    <t xml:space="preserve">Palette </t>
  </si>
  <si>
    <t>MAKE YOUR OWN KIT</t>
  </si>
  <si>
    <t xml:space="preserve">Starter Kit </t>
  </si>
  <si>
    <t>PROFESSIONAL CARRY BOX</t>
  </si>
  <si>
    <t xml:space="preserve">Make Your own Kit </t>
  </si>
  <si>
    <t>Glitter Gel</t>
  </si>
  <si>
    <t xml:space="preserve">Glitter Dust </t>
  </si>
  <si>
    <t>Iridescent Powder</t>
  </si>
  <si>
    <t xml:space="preserve">Brushes </t>
  </si>
  <si>
    <t xml:space="preserve">Sponges </t>
  </si>
  <si>
    <t>Loose Colour</t>
  </si>
  <si>
    <t xml:space="preserve">Scary </t>
  </si>
  <si>
    <t xml:space="preserve">Spray </t>
  </si>
  <si>
    <t xml:space="preserve">Clown </t>
  </si>
  <si>
    <t xml:space="preserve">Professional Carry box </t>
  </si>
  <si>
    <t xml:space="preserve">Face Painter kit </t>
  </si>
  <si>
    <t xml:space="preserve">Professional face painter kit </t>
  </si>
  <si>
    <t xml:space="preserve">Others </t>
  </si>
  <si>
    <t>Eva foam/role play</t>
  </si>
  <si>
    <t xml:space="preserve">hand painting kit </t>
  </si>
  <si>
    <t>Guides</t>
  </si>
  <si>
    <t>DVDs</t>
  </si>
  <si>
    <t>CONSOLIDATED FC1 SALES BY CBU</t>
  </si>
  <si>
    <t>CBU</t>
  </si>
  <si>
    <t>FC1 % Var</t>
  </si>
  <si>
    <t>LTG%</t>
  </si>
  <si>
    <t>YTD - Bud</t>
  </si>
  <si>
    <t>PY/YTD</t>
  </si>
  <si>
    <t>FC1 vs. R12 M</t>
  </si>
  <si>
    <t>FC1 vs. PY</t>
  </si>
  <si>
    <t>UK</t>
  </si>
  <si>
    <t>FRANCE</t>
  </si>
  <si>
    <t>CENTRAL EUROPE</t>
  </si>
  <si>
    <t>CHINA</t>
  </si>
  <si>
    <t>BENELUX</t>
  </si>
  <si>
    <t>NORDICS</t>
  </si>
  <si>
    <t>JAPAN</t>
  </si>
  <si>
    <t>ITALY</t>
  </si>
  <si>
    <t>IBERIA</t>
  </si>
  <si>
    <t>CCM</t>
  </si>
  <si>
    <t>ECOMMERCE</t>
  </si>
  <si>
    <t>APAC EXP</t>
  </si>
  <si>
    <t>MEA EXP</t>
  </si>
  <si>
    <t>OTHER EUROPE EXP</t>
  </si>
  <si>
    <t>LATIN AMERICA EXP</t>
  </si>
  <si>
    <t>CENTRAL EUROPE EXP</t>
  </si>
  <si>
    <t>OTHER EXPORT</t>
  </si>
  <si>
    <t>OTHER HOME</t>
  </si>
  <si>
    <t>NORDICS EXP</t>
  </si>
  <si>
    <t>REEVES</t>
  </si>
  <si>
    <t>COLOUR SETS</t>
  </si>
  <si>
    <t>LOOSE COLOURS</t>
  </si>
  <si>
    <t>PAINTING BY NUMBERS / SCRAPERFOILS</t>
  </si>
  <si>
    <t>CANVAS</t>
  </si>
  <si>
    <t>ACCESSORIES</t>
  </si>
  <si>
    <t>EASELS</t>
  </si>
  <si>
    <t>PAPER</t>
  </si>
  <si>
    <t>BRUSHES</t>
  </si>
  <si>
    <t>DRAWING &amp; SKETCHING (inc NPD 2015 drawing markers)</t>
  </si>
  <si>
    <t>ADDITIVES</t>
  </si>
  <si>
    <t>FRANCE Only</t>
  </si>
  <si>
    <t xml:space="preserve"> LEFRANC</t>
  </si>
  <si>
    <t xml:space="preserve"> FLASHE</t>
  </si>
  <si>
    <t xml:space="preserve"> LINEL</t>
  </si>
  <si>
    <t xml:space="preserve"> FINE (AC, OC,GC, WC)</t>
  </si>
  <si>
    <t xml:space="preserve"> LOUVRE (AC, OC,GC, WC)</t>
  </si>
  <si>
    <t xml:space="preserve"> OTHERS FINE ART (OMVS, CANVAS, EASELS, ACCESSORIES, GILDING…)</t>
  </si>
  <si>
    <t xml:space="preserve"> KIDS</t>
  </si>
  <si>
    <t xml:space="preserve"> HOBBY</t>
  </si>
  <si>
    <t>NPD - FC1 SALES PLAN ('000)</t>
  </si>
  <si>
    <t>Brands</t>
  </si>
  <si>
    <t>Price Incr. %</t>
  </si>
  <si>
    <t>Base Sales ('000)</t>
  </si>
  <si>
    <t>NPD Building Blocks</t>
  </si>
  <si>
    <t>Total FC1 2015</t>
  </si>
  <si>
    <t>MARKETING SPEND OVERVIEW</t>
  </si>
  <si>
    <t>MKTG SPEND % OF FC1 SALES</t>
  </si>
  <si>
    <t>2014 Sales</t>
  </si>
  <si>
    <t>BU15</t>
  </si>
  <si>
    <t>Base 2015 (ex NPD, incl price var)</t>
  </si>
  <si>
    <t>Base  excl price increase</t>
  </si>
  <si>
    <t>Volume dev.</t>
  </si>
  <si>
    <t>Price</t>
  </si>
  <si>
    <t>WC POG</t>
  </si>
  <si>
    <t>Pigment markers</t>
  </si>
  <si>
    <t>Brush/Graphic markers</t>
  </si>
  <si>
    <t>W&amp;N Paper</t>
  </si>
  <si>
    <t>Snazaroo re-launch</t>
  </si>
  <si>
    <t>LQX NPD</t>
  </si>
  <si>
    <t>Other NPD</t>
  </si>
  <si>
    <t>Total NPD</t>
  </si>
  <si>
    <t>2014 MKTG SPEND</t>
  </si>
  <si>
    <t>BU15 MKTG SPEND</t>
  </si>
  <si>
    <t>2015 FC1 MKTG SPEND</t>
  </si>
  <si>
    <t>BU15 VS FC1</t>
  </si>
  <si>
    <t>BU15 VS FC1 %</t>
  </si>
  <si>
    <t>W&amp;N</t>
  </si>
  <si>
    <t>Total</t>
  </si>
  <si>
    <t>FC1  NPD - MKTG Spend Details</t>
  </si>
  <si>
    <t>Racking</t>
  </si>
  <si>
    <t>Advertising</t>
  </si>
  <si>
    <t>Sampling</t>
  </si>
  <si>
    <t>Check</t>
  </si>
  <si>
    <t xml:space="preserve">W&amp;N </t>
  </si>
  <si>
    <t>TOTAL</t>
  </si>
  <si>
    <t>2014 Act</t>
  </si>
  <si>
    <t>2015 Budget</t>
  </si>
  <si>
    <t>2015 LF 1</t>
  </si>
  <si>
    <t>POS materials</t>
  </si>
  <si>
    <t>Consumer promotions</t>
  </si>
  <si>
    <t>Digital advertising production</t>
  </si>
  <si>
    <t>Digital Media</t>
  </si>
  <si>
    <t xml:space="preserve">Paid Search </t>
  </si>
  <si>
    <t>Other Media</t>
  </si>
  <si>
    <t>PR</t>
  </si>
  <si>
    <t>Events</t>
  </si>
  <si>
    <t>TFAC</t>
  </si>
  <si>
    <t>TOTAL BRAND SPEND</t>
  </si>
  <si>
    <t>GBP</t>
  </si>
  <si>
    <t>EXTERNAL</t>
  </si>
  <si>
    <t>Customers</t>
  </si>
  <si>
    <t>PY Sell Through %</t>
  </si>
  <si>
    <t>Var PY/YTD %</t>
  </si>
  <si>
    <t>MICHAELS GROUP</t>
  </si>
  <si>
    <t>MACPHERSON'S GROUP</t>
  </si>
  <si>
    <t>DICK BLICK GROUP</t>
  </si>
  <si>
    <t>HOBBY LOBBY GROUP</t>
  </si>
  <si>
    <t>SBAR'S,INC.</t>
  </si>
  <si>
    <t>Others</t>
  </si>
  <si>
    <t>All Customer Groups (depth 2):  Top 10</t>
  </si>
  <si>
    <t>Suppress Items - Total is Null or Zero (Rows and columns)</t>
  </si>
  <si>
    <t>Sales Value</t>
  </si>
  <si>
    <t>MTH</t>
  </si>
  <si>
    <t>PYMTH</t>
  </si>
  <si>
    <t>PYTD</t>
  </si>
  <si>
    <t>Rolling 12 Months</t>
  </si>
  <si>
    <t>Last Year</t>
  </si>
  <si>
    <t>EXPORT</t>
  </si>
  <si>
    <t>JASCO PTY AUS LTD GROUP</t>
  </si>
  <si>
    <t>ART ZONE ENT. CO. LTD.</t>
  </si>
  <si>
    <t>DHA SIAMWALLA LTD GROUP</t>
  </si>
  <si>
    <t>TOKO HIDAYAT GROUP</t>
  </si>
  <si>
    <t>JASCO PTY N.Z. LTD GROUP</t>
  </si>
  <si>
    <t>SINHAN COMMERCE CORP. GROUP</t>
  </si>
  <si>
    <t>DECA TRADING COMPANY GROUP</t>
  </si>
  <si>
    <t>STAR PAPER CORPORATION GROUP</t>
  </si>
  <si>
    <t>CORONA SUPPLY CO INC GROUP</t>
  </si>
  <si>
    <t>MARKWAY SDN BHD GROUP</t>
  </si>
  <si>
    <t>Subtotal (excluded)</t>
  </si>
  <si>
    <t>HOME</t>
  </si>
  <si>
    <t>SAIGON INVESTMENT MAINPOWER COMMERCE</t>
  </si>
  <si>
    <t>OPS</t>
  </si>
  <si>
    <t>NINGBO CONDA ART MATERIALS CO.,LTD</t>
  </si>
  <si>
    <t>GRIMEERSTUDIO LUC BEC GROUP</t>
  </si>
  <si>
    <t>ASMODEE BENELUX</t>
  </si>
  <si>
    <t>ASMODEE BENELUX GROUP</t>
  </si>
  <si>
    <t>CORA GROUP</t>
  </si>
  <si>
    <t>BASTELKISTE LUXEMBOURG</t>
  </si>
  <si>
    <t>MEDIA STORE MASSEN</t>
  </si>
  <si>
    <t>ACTION SERVICE &amp; DISTRIBUTIE B.V.</t>
  </si>
  <si>
    <t>ACTION NON-FOOD BV</t>
  </si>
  <si>
    <t>LUCAS GROUP</t>
  </si>
  <si>
    <t>SCHLEIPER NV ARTISTS MATERIALS</t>
  </si>
  <si>
    <t>VAN BEEK GROUP</t>
  </si>
  <si>
    <t>DE KWAST B.V.</t>
  </si>
  <si>
    <t>HAROLDS GRAFIK B.V.</t>
  </si>
  <si>
    <t>VAN DER LINDE GROUP</t>
  </si>
  <si>
    <t>CREACORNER</t>
  </si>
  <si>
    <t>DEVA ART MATERIALS B.V.</t>
  </si>
  <si>
    <t>CRAYOLA</t>
  </si>
  <si>
    <t>WEST DESIGN PRODUCTS LTD</t>
  </si>
  <si>
    <t>DECOART</t>
  </si>
  <si>
    <t>SAVOIR FAIRE</t>
  </si>
  <si>
    <t>GAMES WORKSHOP LTD</t>
  </si>
  <si>
    <t>VALSPAR</t>
  </si>
  <si>
    <t>HORNBY HOBBIES LTD</t>
  </si>
  <si>
    <t>RUSTINS</t>
  </si>
  <si>
    <t>SHADOW GROUP - G800013</t>
  </si>
  <si>
    <t>TERRY HARRISON</t>
  </si>
  <si>
    <t>TEACHING ART</t>
  </si>
  <si>
    <t>STODDARD MANUFACTURING COMPANY LTD</t>
  </si>
  <si>
    <t>JACKSON'S ART SUPPLIES</t>
  </si>
  <si>
    <t>JEB</t>
  </si>
  <si>
    <t>JALLUT  GROUP</t>
  </si>
  <si>
    <t>SAVEL ARTUR SAWICKI GROUP</t>
  </si>
  <si>
    <t>LACHENMEIER THOMAS &amp; CO</t>
  </si>
  <si>
    <t>ZUMSTEIN BURO-UND KUNSTMALBEDARF</t>
  </si>
  <si>
    <t>BÜRO SCHOCH DIRECT AG SCHULBEDARF</t>
  </si>
  <si>
    <t>EMPIK SP ZOO</t>
  </si>
  <si>
    <t>IBA AG</t>
  </si>
  <si>
    <t>AUX BEAUX ARTS PERRIER</t>
  </si>
  <si>
    <t>BISCHOFF AG</t>
  </si>
  <si>
    <t>PALETA</t>
  </si>
  <si>
    <t>GERSTÄCKER GROUP</t>
  </si>
  <si>
    <t>BAHAG GROUP</t>
  </si>
  <si>
    <t>BOESNER GROUP</t>
  </si>
  <si>
    <t>TOOM GROUP</t>
  </si>
  <si>
    <t>IDEE.CREATIVMARKT GROUP</t>
  </si>
  <si>
    <t>KNAUBER GROUP</t>
  </si>
  <si>
    <t>OPITEC HANDELS GMBH</t>
  </si>
  <si>
    <t>NORMA GROUP</t>
  </si>
  <si>
    <t>OFF PRICE GMBH</t>
  </si>
  <si>
    <t>TOOM VERBRAUCHERMARKT GMBH</t>
  </si>
  <si>
    <t>ART LJUBLJANA D.O.O. GROUP</t>
  </si>
  <si>
    <t>ART MATERIJAL D.O.O. GROUP</t>
  </si>
  <si>
    <t>COMPLEX ART SRL</t>
  </si>
  <si>
    <t>LUCAS IMPEX SRL GROUP</t>
  </si>
  <si>
    <t>ARS D.O.O. GROUP</t>
  </si>
  <si>
    <t>PROFIART</t>
  </si>
  <si>
    <t>DK RAMOVANIE UMELECKE POTREBY</t>
  </si>
  <si>
    <t>ART SERVIS SPOL GROUP</t>
  </si>
  <si>
    <t>SMT CREATOYS S.R.O</t>
  </si>
  <si>
    <t>ARISTA 2 LTD GROUP</t>
  </si>
  <si>
    <t>MASLACAK ART D.O.O.</t>
  </si>
  <si>
    <t>ART SERVICE EOOD</t>
  </si>
  <si>
    <t>SOLUTIONOFFICE BT.</t>
  </si>
  <si>
    <t>ZUZANA KEJMAROVA</t>
  </si>
  <si>
    <t>AIGUO CULTURAL ART SUPPLIES SUPPLY CO., LTD (LINYI)</t>
  </si>
  <si>
    <t>MINGHUA INDUSTRIAL CO.,LTD</t>
  </si>
  <si>
    <t>XINHUA STATIONERY CO., LTD. HENGSHUI</t>
  </si>
  <si>
    <t>ZHUHAI DAMING</t>
  </si>
  <si>
    <t>LEI QIN CHINA CHENGDU LOTUS POND</t>
  </si>
  <si>
    <t>HANGZHOU XINYIXUAN TRADING CO.,LTD.</t>
  </si>
  <si>
    <t>SHANGHAI NENGCHANG ART SUPPLIES  SHOP</t>
  </si>
  <si>
    <t>YIWU BOGELINUO STATIONERY CO.,LTD</t>
  </si>
  <si>
    <t>BEIJING SHENGYONGJIA TRADING CO.,LTD.</t>
  </si>
  <si>
    <t>GUANGDONG WANPINWENHUA</t>
  </si>
  <si>
    <t>CONSUMER WEBSITE</t>
  </si>
  <si>
    <t>SNAZAROO ECOMMERCE UK ROW</t>
  </si>
  <si>
    <t>SNAZAROO ECOMMERCE USA</t>
  </si>
  <si>
    <t>UK CONSUMER WEBSITE</t>
  </si>
  <si>
    <t>SNAZAROO ECOMMERCE EURO</t>
  </si>
  <si>
    <t>WINSOR &amp; NEWTON ECOM USA</t>
  </si>
  <si>
    <t>LIQUITEX ECOMMERCE USA</t>
  </si>
  <si>
    <t>ROW CONSUMER WEBSITE</t>
  </si>
  <si>
    <t>SNAZAROO ECOMMERCE CANADA</t>
  </si>
  <si>
    <t>WINSOR &amp; NEWTON ECOM CANADA</t>
  </si>
  <si>
    <t>CARREFOUR GROUP</t>
  </si>
  <si>
    <t>MR BRICOLAGE</t>
  </si>
  <si>
    <t>LEZARD CREATIF</t>
  </si>
  <si>
    <t>INTERDACTA</t>
  </si>
  <si>
    <t>BUREAU VALLEE GROUP</t>
  </si>
  <si>
    <t>BUROLAND SARL</t>
  </si>
  <si>
    <t>LA PAPETERIE DE L'ARCHIPEL</t>
  </si>
  <si>
    <t>CONTEJUGA SARL</t>
  </si>
  <si>
    <t>MR BRICOLAGE GROUP</t>
  </si>
  <si>
    <t>IDEFIX</t>
  </si>
  <si>
    <t>CULTURA</t>
  </si>
  <si>
    <t>LECLERC GROUP</t>
  </si>
  <si>
    <t>PAPETERIES PICHON</t>
  </si>
  <si>
    <t>DALBE GROUP</t>
  </si>
  <si>
    <t>MAJUSCULE GROUP</t>
  </si>
  <si>
    <t>RPG ROUGIER&amp;PLE / GRAPHIGRO</t>
  </si>
  <si>
    <t>ART'PRO - ARTEIS</t>
  </si>
  <si>
    <t>ESPACE CULTUREL LECLERC</t>
  </si>
  <si>
    <t>AC PAES TEIXEIRA LDA GROUP</t>
  </si>
  <si>
    <t>IMAGINARIUM</t>
  </si>
  <si>
    <t>MAURI'S EXCLUSIVAS, S.A</t>
  </si>
  <si>
    <t>PAPELERIA TELLI, S.L.</t>
  </si>
  <si>
    <t>FIRMO AVS-PAP. E PAPEL.,S.A.</t>
  </si>
  <si>
    <t>BELLAS ARTES JECO, S.L.</t>
  </si>
  <si>
    <t>BCN-ART, S.L.</t>
  </si>
  <si>
    <t>IMAGINARIUM, S.A.</t>
  </si>
  <si>
    <t>COMERCIO E IND.DE QUADROS, LDA</t>
  </si>
  <si>
    <t>PARTY FIESTA DISTRIBUTIONS,S.L</t>
  </si>
  <si>
    <t>MIRANDA</t>
  </si>
  <si>
    <t>ARTESANIA CHOPO, S.L.</t>
  </si>
  <si>
    <t>SANCHEZ MARQUEZ, S.A.</t>
  </si>
  <si>
    <t>MARKETING TREND S.P.A.</t>
  </si>
  <si>
    <t>VERTECCHI SRL</t>
  </si>
  <si>
    <t>DITTA G.POGGI SRL UNIPERSONALE</t>
  </si>
  <si>
    <t>FIFTY S.R.L.</t>
  </si>
  <si>
    <t>PELLEGRINI WALTER &amp; C.SRL</t>
  </si>
  <si>
    <t>AMICUCCI BELLE ARTI</t>
  </si>
  <si>
    <t>ARTE 3 SNC DI ANCORA ALFREDO &amp;C</t>
  </si>
  <si>
    <t>T.C.S. DI BUFFO ROCCO &amp; C. SNC</t>
  </si>
  <si>
    <t>CRESPI CESARE DI MORLACCHI CESARE</t>
  </si>
  <si>
    <t>RIMA DI LOMBARDI MARCO</t>
  </si>
  <si>
    <t>SRES LUIS PAREDES GROUP</t>
  </si>
  <si>
    <t>RODIN GROUP</t>
  </si>
  <si>
    <t>FABER CASTELL PERU GROUP</t>
  </si>
  <si>
    <t>DISTRIBUIDORA AIFA GROUP</t>
  </si>
  <si>
    <t>INDUSTRIAS GIOTO</t>
  </si>
  <si>
    <t>VISITEX LTDA GROUP</t>
  </si>
  <si>
    <t>SBANDRA CIA LTDA GROUP</t>
  </si>
  <si>
    <t>MAPED SILCO, S.A. DE C.V.</t>
  </si>
  <si>
    <t>CASA SERRA SUCESORES S.A GROUP</t>
  </si>
  <si>
    <t>MARTECSA GROUP</t>
  </si>
  <si>
    <t>ACODIS SARL</t>
  </si>
  <si>
    <t>LIBRAIRIE LE TOUCAN</t>
  </si>
  <si>
    <t>BRICORAMA GROUP</t>
  </si>
  <si>
    <t>MENSONIDES GROUP</t>
  </si>
  <si>
    <t>JARIR BOOKSTORE GROUP</t>
  </si>
  <si>
    <t>QUALICHEM PTY LTD GROUP</t>
  </si>
  <si>
    <t>HOSHAN PAN GULF CO., LTD GROUP</t>
  </si>
  <si>
    <t>EMIRATES TRADING EST. GROUP</t>
  </si>
  <si>
    <t>ARTA ART GRAPHIC &amp; OFFICE GROUP</t>
  </si>
  <si>
    <t>CLIPS GROUP</t>
  </si>
  <si>
    <t>CITY STATIONERY CO.GROUP</t>
  </si>
  <si>
    <t>SAMIR AND ALI STATIONARY GROUP</t>
  </si>
  <si>
    <t>VAS CO LTD GROUP</t>
  </si>
  <si>
    <t>GRAPHOS (NIGERIA) LIMITED GROUP</t>
  </si>
  <si>
    <t>Flugger Farver</t>
  </si>
  <si>
    <t>CLAS OHLSON AB</t>
  </si>
  <si>
    <t>PANDURO GROUP</t>
  </si>
  <si>
    <t>KREATIMA</t>
  </si>
  <si>
    <t>STAPLES GROUP</t>
  </si>
  <si>
    <t>IN-EX</t>
  </si>
  <si>
    <t>I B WAHLSTRÖM AB</t>
  </si>
  <si>
    <t>MAGTOYS</t>
  </si>
  <si>
    <t>AB ALFORT &amp; CRONHOLM</t>
  </si>
  <si>
    <t>LEKOLAR AB</t>
  </si>
  <si>
    <t>DANSK SUPERMARKED A/S</t>
  </si>
  <si>
    <t>HANART GROUP</t>
  </si>
  <si>
    <t>TEGNESENTERET AS</t>
  </si>
  <si>
    <t>BAS KUNST NAE A/S</t>
  </si>
  <si>
    <t>FESTMAGASINET</t>
  </si>
  <si>
    <t>KREAKTIV AS</t>
  </si>
  <si>
    <t>POPARTSKOLEN</t>
  </si>
  <si>
    <t>TEGNESENTER</t>
  </si>
  <si>
    <t>AMUNDSEN HOBBY</t>
  </si>
  <si>
    <t>EHNS EFTR. JANSSON &amp; CO</t>
  </si>
  <si>
    <t>LE PARCHEMIN DU ROY</t>
  </si>
  <si>
    <t>JERRY'S ARTARAMA GROUP</t>
  </si>
  <si>
    <t>AMAZON GROUP</t>
  </si>
  <si>
    <t>SLS ART'S INC GROUP</t>
  </si>
  <si>
    <t>OMER DESERRES INC GROUP</t>
  </si>
  <si>
    <t>DICK BLICK COMPANY INC</t>
  </si>
  <si>
    <t>HILL AGENCIES LTD GROUP</t>
  </si>
  <si>
    <t>PETERSBURG ART COMPANY GROUP</t>
  </si>
  <si>
    <t>PLAISIO COMPUTERS S.A. GROUP</t>
  </si>
  <si>
    <t>AS VUNDER GROUP</t>
  </si>
  <si>
    <t>LISANS KIRTASIYE OFIS GROUP</t>
  </si>
  <si>
    <t>ART-EXPORT BOVA KERESKEDELMI  ES</t>
  </si>
  <si>
    <t>VEE GEE BEE (WHOLESALE) LTD GROUP</t>
  </si>
  <si>
    <t>ART &amp; HOBBY S.A.</t>
  </si>
  <si>
    <t>NOKLER CORPORATION GROUP</t>
  </si>
  <si>
    <t>R AGROTIS &amp; SON LTD GROUP</t>
  </si>
  <si>
    <t>M6 MATERIALI MAKSLINIEKIEM LTD</t>
  </si>
  <si>
    <t>UAB BALTIC COLORS</t>
  </si>
  <si>
    <t>UAB "MENO MUZA"</t>
  </si>
  <si>
    <t>DAILU KRAUTUVÉ</t>
  </si>
  <si>
    <t>MAMMUT &amp; SPIEL GESCHEN GROUP</t>
  </si>
  <si>
    <t>ROBERSON &amp; CO</t>
  </si>
  <si>
    <t>OZ INTERNATIONAL GROUP</t>
  </si>
  <si>
    <t>SEPP LEAF PRODUCTS INC</t>
  </si>
  <si>
    <t>FUNTIME FACES</t>
  </si>
  <si>
    <t>MAILORDER CUSTOMERS PAYING BY CHEQUE</t>
  </si>
  <si>
    <t>MCDONALDS RESTAURANTS LTD</t>
  </si>
  <si>
    <t>THE ORCHID GROUP</t>
  </si>
  <si>
    <t>SPIRIT PUB COMPANY (SERVICES) LTD (672022)</t>
  </si>
  <si>
    <t>FOLLIES</t>
  </si>
  <si>
    <t>GREENBANK HOLIDAYS LTD</t>
  </si>
  <si>
    <t>THOMAS COOK UK LTD</t>
  </si>
  <si>
    <t>JO ROSCOE (STARFISH FACE PAINTING)</t>
  </si>
  <si>
    <t>GENERIC MAILORDER</t>
  </si>
  <si>
    <t>THE RANGE</t>
  </si>
  <si>
    <t>CASS ARTS</t>
  </si>
  <si>
    <t>HOBBYCRAFT</t>
  </si>
  <si>
    <t>W H SMITH RETAIL LIMITED</t>
  </si>
  <si>
    <t>KEN BROMLEY ART SUPPLIES</t>
  </si>
  <si>
    <t>COWLING &amp; WILCOX LTD</t>
  </si>
  <si>
    <t>TESCO STORES LTD</t>
  </si>
  <si>
    <t>All CBUs</t>
  </si>
  <si>
    <t>ACCO - CUMBERLAND PENCIL CO</t>
  </si>
  <si>
    <t>Jan</t>
  </si>
  <si>
    <t>Feb</t>
  </si>
  <si>
    <t>March</t>
  </si>
  <si>
    <t>April</t>
  </si>
  <si>
    <t>May</t>
  </si>
  <si>
    <t>June</t>
  </si>
  <si>
    <t xml:space="preserve">July </t>
  </si>
  <si>
    <t>August</t>
  </si>
  <si>
    <t>Sept</t>
  </si>
  <si>
    <t>Oct</t>
  </si>
  <si>
    <t>Nov</t>
  </si>
  <si>
    <t>Dec</t>
  </si>
  <si>
    <t>48 ProMarker Wallet</t>
  </si>
  <si>
    <t>Ltd Edition</t>
  </si>
  <si>
    <t>ProMarker - Tria replacements</t>
  </si>
  <si>
    <t xml:space="preserve">Reeves Markers Sets x 4 </t>
  </si>
  <si>
    <t xml:space="preserve">POC Launch </t>
  </si>
  <si>
    <t>Floral Tin</t>
  </si>
  <si>
    <t xml:space="preserve">WN Pro Markers </t>
  </si>
  <si>
    <t>WN paper &amp; canvas  </t>
  </si>
  <si>
    <t>24 Ltd Edition wallet</t>
  </si>
  <si>
    <t>PBN titles endangered species/animals of the world</t>
  </si>
  <si>
    <t xml:space="preserve">LQX Paper &amp; Canvas </t>
  </si>
  <si>
    <t> LQX Bags</t>
  </si>
  <si>
    <t>Brush wallets x 9</t>
  </si>
  <si>
    <t>Empty 48 Wallet</t>
  </si>
  <si>
    <t xml:space="preserve">Continue Water Colour Star Plannogram placements </t>
  </si>
  <si>
    <t xml:space="preserve">NPD Markers / Sprays /Intermixability Placements </t>
  </si>
  <si>
    <t>Promo</t>
  </si>
  <si>
    <t> W&amp;N WBTS Trade Promo with Consumer offer</t>
  </si>
  <si>
    <t xml:space="preserve">Snazaroo Consumer Offer Halloween </t>
  </si>
  <si>
    <t> LQT WBTS Trade Promo with Consumer Offer</t>
  </si>
  <si>
    <t>Sticker W&amp;N (but less)</t>
  </si>
  <si>
    <t>Gift Wooden Boxes re runs</t>
  </si>
  <si>
    <t>Gift</t>
  </si>
  <si>
    <t>Free Marker Wallet with 6 x WC Markers</t>
  </si>
  <si>
    <t>Gift Reruns</t>
  </si>
  <si>
    <t xml:space="preserve">Free Tin with 3 WC Sticks </t>
  </si>
  <si>
    <t xml:space="preserve">New Gift Sets - LQX </t>
  </si>
  <si>
    <t>Student Promo  WOC &amp; GAC consumer offer needs review)</t>
  </si>
  <si>
    <t>Amount in LC</t>
  </si>
  <si>
    <t>% of NET</t>
  </si>
  <si>
    <t>Comments</t>
  </si>
  <si>
    <t>Gross Sales</t>
  </si>
  <si>
    <t>Sales Rebates</t>
  </si>
  <si>
    <t>Sales Discounts</t>
  </si>
  <si>
    <t>Net Sales</t>
  </si>
  <si>
    <t>Fully Absorbed Factory Cost</t>
  </si>
  <si>
    <t>See Through Margin</t>
  </si>
  <si>
    <t>See Through Margin %</t>
  </si>
  <si>
    <t>OPEX</t>
  </si>
  <si>
    <t>Local</t>
  </si>
  <si>
    <t>Allocations</t>
  </si>
  <si>
    <t>Marketing Investment</t>
  </si>
  <si>
    <t>Total OPEX</t>
  </si>
  <si>
    <t>EBITDA</t>
  </si>
  <si>
    <t>Deprecation</t>
  </si>
  <si>
    <t>EBIT</t>
  </si>
  <si>
    <t>EAC</t>
  </si>
  <si>
    <t>EBIT ex EAC</t>
  </si>
  <si>
    <t>Invisible</t>
  </si>
  <si>
    <t>Minus</t>
  </si>
  <si>
    <t>Plus</t>
  </si>
  <si>
    <t>Other Brands</t>
  </si>
  <si>
    <t>Growth</t>
  </si>
  <si>
    <t>Currency: GBP,  CurrencyTranslation: 2015BU,  Legal Group: COL_GROUP,  Period: 1412AC</t>
  </si>
  <si>
    <t>3010 Net sales, external</t>
  </si>
  <si>
    <t>COLSAL01 Sales Value per SL / Group Data Warehouse</t>
  </si>
  <si>
    <t>COLSAL02 Less Discount and rebates</t>
  </si>
  <si>
    <t>% of rebates</t>
  </si>
  <si>
    <t>CUSTOMERS</t>
  </si>
  <si>
    <t>COLART ColArt</t>
  </si>
  <si>
    <t>APAC_EXP APAC EXP</t>
  </si>
  <si>
    <t>CENT_EU CENTRAL EUROPE</t>
  </si>
  <si>
    <t>CENT_EU_EX CENTRAL EUROPE EXP</t>
  </si>
  <si>
    <t>ITALY ITALIA</t>
  </si>
  <si>
    <t>LAT_AM_EXP LATIN AMERICA EXP</t>
  </si>
  <si>
    <t>MEA_EXP MEA EXP</t>
  </si>
  <si>
    <t>N_AMERICA NORTH AMERICA</t>
  </si>
  <si>
    <t>OTH_EUR_EX OTHER EUROPE EXP</t>
  </si>
  <si>
    <t>OTH_EXP OTHER EXPORT</t>
  </si>
  <si>
    <t>OTH_HOME</t>
  </si>
  <si>
    <t>OTH_NOR_EX OTHER NORDICS EXPORT</t>
  </si>
  <si>
    <t>Cumul</t>
  </si>
  <si>
    <t>YTG</t>
  </si>
  <si>
    <t>Gross Total</t>
  </si>
  <si>
    <t xml:space="preserve"> Snazaroo</t>
  </si>
  <si>
    <t>GrandTotal</t>
  </si>
  <si>
    <t>2014/Mar</t>
  </si>
  <si>
    <t>2014/Apr</t>
  </si>
  <si>
    <t>2014/May</t>
  </si>
  <si>
    <t>2014/Jun</t>
  </si>
  <si>
    <t>2014/Jul</t>
  </si>
  <si>
    <t>2014/Aug</t>
  </si>
  <si>
    <t>2014/Sep</t>
  </si>
  <si>
    <t>2014/Oct</t>
  </si>
  <si>
    <t>2014/Nov</t>
  </si>
  <si>
    <t>2014/Dec</t>
  </si>
  <si>
    <t>2015/Jan</t>
  </si>
  <si>
    <t>2015/Feb</t>
  </si>
  <si>
    <t>COMPONENTS</t>
  </si>
  <si>
    <t>CONTE A PARIS</t>
  </si>
  <si>
    <t>CREDITS</t>
  </si>
  <si>
    <t>CROWN</t>
  </si>
  <si>
    <t>LETRASET</t>
  </si>
  <si>
    <t>MARKETING</t>
  </si>
  <si>
    <t>MICHAELS</t>
  </si>
  <si>
    <t>MODERN OPTIONS</t>
  </si>
  <si>
    <t>Not Specified in Database</t>
  </si>
  <si>
    <t>TULIP</t>
  </si>
  <si>
    <t>All Brands</t>
  </si>
  <si>
    <t>AD MARKER</t>
  </si>
  <si>
    <t>ARTCARE</t>
  </si>
  <si>
    <t>ARTOGRAPH</t>
  </si>
  <si>
    <t>ARTWORKS</t>
  </si>
  <si>
    <t>ASMODEE</t>
  </si>
  <si>
    <t>BRICOLUX</t>
  </si>
  <si>
    <t>CAPPELLETTO</t>
  </si>
  <si>
    <t>CARTIERE MILIANI FABRIANO SpA</t>
  </si>
  <si>
    <t>CONDA</t>
  </si>
  <si>
    <t>CONNOISSEUR STUDIO</t>
  </si>
  <si>
    <t>CREAT'</t>
  </si>
  <si>
    <t>DEF</t>
  </si>
  <si>
    <t>DERWENT</t>
  </si>
  <si>
    <t>FABRIANO</t>
  </si>
  <si>
    <t>FOLK ART</t>
  </si>
  <si>
    <t>GALLERY GLASS</t>
  </si>
  <si>
    <t>GHIANT</t>
  </si>
  <si>
    <t>LOGAN</t>
  </si>
  <si>
    <t>MAPED</t>
  </si>
  <si>
    <t>MASTERFOAM</t>
  </si>
  <si>
    <t>MH WAY</t>
  </si>
  <si>
    <t>OTHER BRANDS</t>
  </si>
  <si>
    <t>PANTONE UNIVERSE</t>
  </si>
  <si>
    <t>PLAID</t>
  </si>
  <si>
    <t>SAX</t>
  </si>
  <si>
    <t>SLATER HARRISON</t>
  </si>
  <si>
    <t>VAN EYCK</t>
  </si>
  <si>
    <t>VERMEER</t>
  </si>
  <si>
    <t>XACTO</t>
  </si>
  <si>
    <t>GAMES WORKSHOP</t>
  </si>
  <si>
    <t>HORNBY</t>
  </si>
  <si>
    <t>HUMBROL</t>
  </si>
  <si>
    <t>JACKSONS ART</t>
  </si>
  <si>
    <t>MAN MARKING</t>
  </si>
  <si>
    <t>STODDARD</t>
  </si>
  <si>
    <t>UNKNOWN</t>
  </si>
  <si>
    <t>WEST DESIGN</t>
  </si>
  <si>
    <t>BOESNER</t>
  </si>
  <si>
    <t>COLORAMA</t>
  </si>
  <si>
    <t>GERSTAECKER</t>
  </si>
  <si>
    <t>OWN LABEL</t>
  </si>
  <si>
    <t>T KEYA</t>
  </si>
  <si>
    <t>10 DOIGTS</t>
  </si>
  <si>
    <t>BHV</t>
  </si>
  <si>
    <t>CREAREF</t>
  </si>
  <si>
    <t>MAJUSCULE</t>
  </si>
  <si>
    <t>OGEO</t>
  </si>
  <si>
    <t>PICHON</t>
  </si>
  <si>
    <t>CERNIT</t>
  </si>
  <si>
    <t>DARWI</t>
  </si>
  <si>
    <t>AIRFIX</t>
  </si>
  <si>
    <t>ARCHES</t>
  </si>
  <si>
    <t>BECKERS A</t>
  </si>
  <si>
    <t>CANSON</t>
  </si>
  <si>
    <t>DEKORIMA</t>
  </si>
  <si>
    <t>DYLON</t>
  </si>
  <si>
    <t>MONTVAL</t>
  </si>
  <si>
    <t>OWN BRAND</t>
  </si>
  <si>
    <t>SANG ART</t>
  </si>
  <si>
    <t>STAPLES</t>
  </si>
  <si>
    <t>WALTER FOSTER</t>
  </si>
  <si>
    <t>ALOFT</t>
  </si>
  <si>
    <t>UTRECHT</t>
  </si>
  <si>
    <t>INSCRIBE</t>
  </si>
  <si>
    <t>SCULPEY</t>
  </si>
  <si>
    <t>MAMMUT</t>
  </si>
  <si>
    <t>OZ</t>
  </si>
  <si>
    <t>ATLANTIS</t>
  </si>
  <si>
    <t>POLYFORM</t>
  </si>
  <si>
    <t>SEARCH PRESS</t>
  </si>
  <si>
    <t>WH SMITH</t>
  </si>
  <si>
    <r>
      <rPr>
        <sz val="10"/>
        <rFont val="Arial"/>
        <family val="2"/>
      </rPr>
      <t xml:space="preserve"> - </t>
    </r>
    <r>
      <rPr>
        <sz val="10"/>
        <rFont val="Arial"/>
        <family val="2"/>
      </rPr>
      <t>1</t>
    </r>
    <r>
      <rPr>
        <sz val="10"/>
        <rFont val="Arial"/>
        <family val="2"/>
      </rPr>
      <t xml:space="preserve"> - </t>
    </r>
  </si>
  <si>
    <t>2014/Jan</t>
  </si>
  <si>
    <t>2014/Feb</t>
  </si>
  <si>
    <t>EDICOLA</t>
  </si>
  <si>
    <t>RMB</t>
  </si>
  <si>
    <t>SEK</t>
  </si>
  <si>
    <t>Currency: GBP,  CurrencyTranslation: 2015BU,  Proforma: NORMAL</t>
  </si>
  <si>
    <t>Tag</t>
  </si>
  <si>
    <t xml:space="preserve"> </t>
  </si>
  <si>
    <t>1501BU January 2015 Budget</t>
  </si>
  <si>
    <t>1502BU February 2015 Budget</t>
  </si>
  <si>
    <t>1503BU March 2015 Budget</t>
  </si>
  <si>
    <t>1504BU April 2015 Budget</t>
  </si>
  <si>
    <t>1505BU May 2015 Budget</t>
  </si>
  <si>
    <t>1506BU June 2015 Budget</t>
  </si>
  <si>
    <t>1507BU July 2015 Budget</t>
  </si>
  <si>
    <t>1508BU August 2015 Budget</t>
  </si>
  <si>
    <t>1509BU September 2015 Budget</t>
  </si>
  <si>
    <t>1510BU October 2015 Budget</t>
  </si>
  <si>
    <t>1511BU November 2015 Budget</t>
  </si>
  <si>
    <t>1512BU December 2015 Budget</t>
  </si>
  <si>
    <t>COLBRAND01 Gross Sales Liquitex</t>
  </si>
  <si>
    <t>COLBRAND02 Gross Sales Winsor &amp; Newton</t>
  </si>
  <si>
    <t>COLBRAND03 Gross Sales Reeves</t>
  </si>
  <si>
    <t>COLBRAND04 Gross Sales Le Franc Bourgeois</t>
  </si>
  <si>
    <t>COLBRAND05 Gross Sales Conte a Paris</t>
  </si>
  <si>
    <t>COLBRAND06 Gross Sales Snazaroo</t>
  </si>
  <si>
    <t>COLBRAND07 Gross Sales Letraset</t>
  </si>
  <si>
    <t>COLBRAND99 Gross Sales Other</t>
  </si>
  <si>
    <t>COLBRANDXX Gross Sales Total</t>
  </si>
  <si>
    <t>OTH_HOME OTHER HOME</t>
  </si>
  <si>
    <t>OTH_NOR_EX OTHER NORDICS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</si>
</sst>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[$£-809]#,##0"/>
    <numFmt numFmtId="167" formatCode="d\ mmm\ yy"/>
    <numFmt numFmtId="168" formatCode="0.0%"/>
    <numFmt numFmtId="169" formatCode="_-* #,##0.0_-;\-* #,##0.0_-;_-* &quot;-&quot;??_-;_-@_-"/>
    <numFmt numFmtId="170" formatCode="#,##0.0%;[Red]\-#,##0.0%"/>
  </numFmts>
  <fonts count="40">
    <font>
      <sz val="10"/>
      <name val="Arial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8"/>
      <color theme="5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18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11"/>
      <color rgb="FF000000"/>
      <name val="Calibri"/>
      <family val="2"/>
    </font>
    <font>
      <sz val="9"/>
      <color rgb="FFFFFFFF"/>
      <name val="Calibri"/>
      <family val="2"/>
    </font>
    <font>
      <sz val="9"/>
      <color rgb="FFEEECE1"/>
      <name val="Calibri"/>
      <family val="2"/>
    </font>
    <font>
      <sz val="10"/>
      <color theme="0"/>
      <name val="Arial"/>
      <family val="2"/>
    </font>
    <font>
      <i/>
      <sz val="8"/>
      <color theme="1"/>
      <name val="Tahoma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rgb="FFF2F1F1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68D3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60497A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02">
    <xf numFmtId="0" fontId="0" fillId="0" borderId="0" xfId="0"/>
    <xf numFmtId="164" fontId="3" fillId="0" borderId="0" xfId="1" applyNumberFormat="1"/>
    <xf numFmtId="0" fontId="0" fillId="0" borderId="0" xfId="0" applyFill="1" applyBorder="1"/>
    <xf numFmtId="0" fontId="0" fillId="0" borderId="0" xfId="0" applyBorder="1"/>
    <xf numFmtId="0" fontId="5" fillId="0" borderId="0" xfId="0" applyFont="1"/>
    <xf numFmtId="165" fontId="5" fillId="0" borderId="0" xfId="1" applyNumberFormat="1" applyFont="1"/>
    <xf numFmtId="0" fontId="5" fillId="0" borderId="0" xfId="0" applyFont="1" applyFill="1" applyBorder="1"/>
    <xf numFmtId="0" fontId="5" fillId="0" borderId="0" xfId="0" applyFont="1" applyBorder="1"/>
    <xf numFmtId="43" fontId="3" fillId="0" borderId="0" xfId="1" applyNumberFormat="1"/>
    <xf numFmtId="43" fontId="5" fillId="0" borderId="0" xfId="1" applyNumberFormat="1" applyFont="1"/>
    <xf numFmtId="164" fontId="5" fillId="0" borderId="0" xfId="1" applyNumberFormat="1" applyFont="1"/>
    <xf numFmtId="0" fontId="0" fillId="2" borderId="0" xfId="0" applyFill="1"/>
    <xf numFmtId="0" fontId="6" fillId="2" borderId="0" xfId="0" applyFont="1" applyFill="1"/>
    <xf numFmtId="0" fontId="6" fillId="0" borderId="0" xfId="0" applyFont="1"/>
    <xf numFmtId="0" fontId="6" fillId="2" borderId="8" xfId="0" applyFont="1" applyFill="1" applyBorder="1"/>
    <xf numFmtId="0" fontId="0" fillId="0" borderId="8" xfId="0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9" xfId="0" applyFont="1" applyFill="1" applyBorder="1"/>
    <xf numFmtId="0" fontId="7" fillId="0" borderId="0" xfId="0" applyFont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6" xfId="0" applyBorder="1"/>
    <xf numFmtId="0" fontId="0" fillId="0" borderId="2" xfId="0" applyBorder="1"/>
    <xf numFmtId="0" fontId="0" fillId="0" borderId="24" xfId="0" applyBorder="1"/>
    <xf numFmtId="0" fontId="0" fillId="0" borderId="25" xfId="0" applyBorder="1"/>
    <xf numFmtId="0" fontId="6" fillId="0" borderId="24" xfId="0" applyFont="1" applyBorder="1"/>
    <xf numFmtId="0" fontId="0" fillId="0" borderId="5" xfId="0" applyBorder="1"/>
    <xf numFmtId="0" fontId="0" fillId="0" borderId="7" xfId="0" applyBorder="1"/>
    <xf numFmtId="0" fontId="0" fillId="0" borderId="11" xfId="0" applyBorder="1"/>
    <xf numFmtId="0" fontId="8" fillId="0" borderId="0" xfId="0" applyFont="1" applyBorder="1" applyAlignment="1">
      <alignment vertical="center" indent="2"/>
    </xf>
    <xf numFmtId="0" fontId="8" fillId="0" borderId="0" xfId="0" applyFont="1" applyBorder="1" applyAlignment="1">
      <alignment vertical="center" indent="1"/>
    </xf>
    <xf numFmtId="0" fontId="0" fillId="0" borderId="0" xfId="0"/>
    <xf numFmtId="0" fontId="0" fillId="0" borderId="27" xfId="0" applyBorder="1"/>
    <xf numFmtId="166" fontId="9" fillId="0" borderId="27" xfId="0" applyNumberFormat="1" applyFont="1" applyBorder="1" applyAlignment="1">
      <alignment horizontal="right" vertical="top"/>
    </xf>
    <xf numFmtId="166" fontId="10" fillId="5" borderId="28" xfId="0" applyNumberFormat="1" applyFont="1" applyFill="1" applyBorder="1" applyAlignment="1">
      <alignment horizontal="right" vertical="top"/>
    </xf>
    <xf numFmtId="0" fontId="0" fillId="6" borderId="28" xfId="0" applyFill="1" applyBorder="1"/>
    <xf numFmtId="166" fontId="10" fillId="6" borderId="28" xfId="0" applyNumberFormat="1" applyFont="1" applyFill="1" applyBorder="1" applyAlignment="1">
      <alignment horizontal="right" vertical="top"/>
    </xf>
    <xf numFmtId="0" fontId="0" fillId="5" borderId="28" xfId="0" applyFill="1" applyBorder="1"/>
    <xf numFmtId="0" fontId="0" fillId="3" borderId="0" xfId="0" applyFill="1"/>
    <xf numFmtId="164" fontId="11" fillId="0" borderId="0" xfId="1" applyNumberFormat="1" applyFont="1"/>
    <xf numFmtId="164" fontId="12" fillId="0" borderId="0" xfId="1" applyNumberFormat="1" applyFont="1"/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164" fontId="0" fillId="0" borderId="0" xfId="0" applyNumberFormat="1"/>
    <xf numFmtId="9" fontId="0" fillId="0" borderId="0" xfId="2" applyFont="1" applyFill="1" applyAlignment="1">
      <alignment horizontal="center"/>
    </xf>
    <xf numFmtId="164" fontId="0" fillId="0" borderId="0" xfId="1" applyNumberFormat="1" applyFont="1" applyFill="1" applyBorder="1"/>
    <xf numFmtId="164" fontId="0" fillId="0" borderId="0" xfId="0" applyNumberFormat="1" applyFill="1"/>
    <xf numFmtId="0" fontId="0" fillId="0" borderId="0" xfId="0" applyFill="1"/>
    <xf numFmtId="164" fontId="14" fillId="0" borderId="0" xfId="1" applyNumberFormat="1" applyFont="1" applyFill="1"/>
    <xf numFmtId="164" fontId="6" fillId="0" borderId="0" xfId="0" applyNumberFormat="1" applyFont="1" applyFill="1"/>
    <xf numFmtId="0" fontId="6" fillId="0" borderId="0" xfId="0" applyFont="1" applyFill="1"/>
    <xf numFmtId="164" fontId="0" fillId="0" borderId="0" xfId="1" applyNumberFormat="1" applyFont="1" applyFill="1"/>
    <xf numFmtId="168" fontId="0" fillId="0" borderId="0" xfId="2" applyNumberFormat="1" applyFont="1" applyFill="1" applyAlignment="1">
      <alignment horizontal="center"/>
    </xf>
    <xf numFmtId="0" fontId="16" fillId="0" borderId="0" xfId="0" applyFont="1" applyFill="1"/>
    <xf numFmtId="168" fontId="16" fillId="0" borderId="0" xfId="2" applyNumberFormat="1" applyFont="1" applyFill="1" applyAlignment="1">
      <alignment horizontal="center"/>
    </xf>
    <xf numFmtId="164" fontId="16" fillId="0" borderId="0" xfId="1" applyNumberFormat="1" applyFont="1" applyFill="1"/>
    <xf numFmtId="164" fontId="16" fillId="0" borderId="0" xfId="0" applyNumberFormat="1" applyFont="1" applyFill="1"/>
    <xf numFmtId="0" fontId="0" fillId="0" borderId="0" xfId="0" applyFill="1" applyAlignment="1">
      <alignment horizontal="center"/>
    </xf>
    <xf numFmtId="0" fontId="14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3" fillId="2" borderId="16" xfId="0" applyFont="1" applyFill="1" applyBorder="1"/>
    <xf numFmtId="0" fontId="6" fillId="2" borderId="8" xfId="0" applyFont="1" applyFill="1" applyBorder="1" applyAlignment="1">
      <alignment horizontal="center"/>
    </xf>
    <xf numFmtId="0" fontId="0" fillId="2" borderId="8" xfId="0" applyFill="1" applyBorder="1"/>
    <xf numFmtId="0" fontId="3" fillId="0" borderId="24" xfId="0" applyFont="1" applyBorder="1"/>
    <xf numFmtId="0" fontId="5" fillId="0" borderId="24" xfId="0" applyFont="1" applyBorder="1"/>
    <xf numFmtId="0" fontId="5" fillId="0" borderId="0" xfId="0" applyFont="1" applyAlignment="1">
      <alignment horizontal="center"/>
    </xf>
    <xf numFmtId="43" fontId="3" fillId="0" borderId="0" xfId="1"/>
    <xf numFmtId="169" fontId="5" fillId="0" borderId="0" xfId="1" applyNumberFormat="1" applyFont="1"/>
    <xf numFmtId="0" fontId="0" fillId="8" borderId="31" xfId="0" applyFill="1" applyBorder="1" applyAlignment="1">
      <alignment horizontal="center"/>
    </xf>
    <xf numFmtId="0" fontId="6" fillId="8" borderId="3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/>
    <xf numFmtId="164" fontId="0" fillId="0" borderId="0" xfId="1" applyNumberFormat="1" applyFont="1" applyBorder="1"/>
    <xf numFmtId="164" fontId="6" fillId="0" borderId="0" xfId="1" applyNumberFormat="1" applyFont="1" applyFill="1" applyBorder="1"/>
    <xf numFmtId="9" fontId="0" fillId="8" borderId="25" xfId="2" applyFont="1" applyFill="1" applyBorder="1" applyAlignment="1">
      <alignment horizontal="center"/>
    </xf>
    <xf numFmtId="168" fontId="0" fillId="8" borderId="25" xfId="2" applyNumberFormat="1" applyFont="1" applyFill="1" applyBorder="1" applyAlignment="1">
      <alignment horizontal="center"/>
    </xf>
    <xf numFmtId="0" fontId="0" fillId="0" borderId="5" xfId="0" applyFill="1" applyBorder="1"/>
    <xf numFmtId="9" fontId="0" fillId="0" borderId="7" xfId="2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25" xfId="1" applyNumberFormat="1" applyFont="1" applyBorder="1"/>
    <xf numFmtId="164" fontId="0" fillId="0" borderId="5" xfId="1" applyNumberFormat="1" applyFont="1" applyFill="1" applyBorder="1"/>
    <xf numFmtId="164" fontId="0" fillId="0" borderId="6" xfId="1" applyNumberFormat="1" applyFont="1" applyFill="1" applyBorder="1"/>
    <xf numFmtId="164" fontId="0" fillId="0" borderId="7" xfId="1" applyNumberFormat="1" applyFont="1" applyFill="1" applyBorder="1"/>
    <xf numFmtId="0" fontId="0" fillId="0" borderId="24" xfId="0" applyFill="1" applyBorder="1"/>
    <xf numFmtId="9" fontId="0" fillId="0" borderId="25" xfId="2" applyFont="1" applyFill="1" applyBorder="1" applyAlignment="1">
      <alignment horizontal="center"/>
    </xf>
    <xf numFmtId="164" fontId="0" fillId="0" borderId="24" xfId="1" applyNumberFormat="1" applyFont="1" applyFill="1" applyBorder="1"/>
    <xf numFmtId="164" fontId="0" fillId="0" borderId="25" xfId="1" applyNumberFormat="1" applyFont="1" applyFill="1" applyBorder="1"/>
    <xf numFmtId="0" fontId="0" fillId="0" borderId="2" xfId="0" applyFill="1" applyBorder="1"/>
    <xf numFmtId="164" fontId="0" fillId="0" borderId="3" xfId="1" applyNumberFormat="1" applyFont="1" applyFill="1" applyBorder="1"/>
    <xf numFmtId="164" fontId="0" fillId="0" borderId="4" xfId="1" applyNumberFormat="1" applyFont="1" applyFill="1" applyBorder="1"/>
    <xf numFmtId="0" fontId="6" fillId="0" borderId="24" xfId="0" applyFont="1" applyFill="1" applyBorder="1"/>
    <xf numFmtId="164" fontId="6" fillId="0" borderId="25" xfId="1" applyNumberFormat="1" applyFont="1" applyFill="1" applyBorder="1"/>
    <xf numFmtId="9" fontId="0" fillId="0" borderId="4" xfId="2" applyFont="1" applyFill="1" applyBorder="1" applyAlignment="1">
      <alignment horizontal="center"/>
    </xf>
    <xf numFmtId="9" fontId="6" fillId="0" borderId="25" xfId="2" applyFont="1" applyFill="1" applyBorder="1" applyAlignment="1">
      <alignment horizontal="center"/>
    </xf>
    <xf numFmtId="164" fontId="0" fillId="0" borderId="2" xfId="1" applyNumberFormat="1" applyFont="1" applyFill="1" applyBorder="1"/>
    <xf numFmtId="164" fontId="6" fillId="0" borderId="24" xfId="1" applyNumberFormat="1" applyFont="1" applyFill="1" applyBorder="1"/>
    <xf numFmtId="0" fontId="14" fillId="0" borderId="2" xfId="0" applyFont="1" applyBorder="1"/>
    <xf numFmtId="0" fontId="14" fillId="0" borderId="3" xfId="0" applyFont="1" applyBorder="1"/>
    <xf numFmtId="164" fontId="14" fillId="0" borderId="24" xfId="1" applyNumberFormat="1" applyFont="1" applyFill="1" applyBorder="1"/>
    <xf numFmtId="164" fontId="14" fillId="0" borderId="0" xfId="1" applyNumberFormat="1" applyFont="1" applyFill="1" applyBorder="1"/>
    <xf numFmtId="0" fontId="0" fillId="0" borderId="25" xfId="0" applyFill="1" applyBorder="1"/>
    <xf numFmtId="164" fontId="15" fillId="0" borderId="24" xfId="1" applyNumberFormat="1" applyFont="1" applyFill="1" applyBorder="1"/>
    <xf numFmtId="164" fontId="15" fillId="0" borderId="0" xfId="1" applyNumberFormat="1" applyFont="1" applyFill="1" applyBorder="1"/>
    <xf numFmtId="0" fontId="6" fillId="0" borderId="25" xfId="0" applyFont="1" applyFill="1" applyBorder="1"/>
    <xf numFmtId="164" fontId="14" fillId="0" borderId="5" xfId="1" applyNumberFormat="1" applyFont="1" applyFill="1" applyBorder="1"/>
    <xf numFmtId="164" fontId="14" fillId="0" borderId="6" xfId="1" applyNumberFormat="1" applyFont="1" applyFill="1" applyBorder="1"/>
    <xf numFmtId="0" fontId="0" fillId="0" borderId="6" xfId="0" applyFill="1" applyBorder="1"/>
    <xf numFmtId="0" fontId="0" fillId="0" borderId="7" xfId="0" applyFill="1" applyBorder="1"/>
    <xf numFmtId="164" fontId="14" fillId="0" borderId="2" xfId="1" applyNumberFormat="1" applyFont="1" applyFill="1" applyBorder="1"/>
    <xf numFmtId="164" fontId="14" fillId="0" borderId="3" xfId="1" applyNumberFormat="1" applyFont="1" applyFill="1" applyBorder="1"/>
    <xf numFmtId="0" fontId="0" fillId="0" borderId="3" xfId="0" applyFill="1" applyBorder="1"/>
    <xf numFmtId="0" fontId="0" fillId="0" borderId="4" xfId="0" applyFill="1" applyBorder="1"/>
    <xf numFmtId="164" fontId="14" fillId="8" borderId="24" xfId="1" applyNumberFormat="1" applyFont="1" applyFill="1" applyBorder="1"/>
    <xf numFmtId="164" fontId="14" fillId="8" borderId="0" xfId="1" applyNumberFormat="1" applyFont="1" applyFill="1" applyBorder="1"/>
    <xf numFmtId="0" fontId="0" fillId="8" borderId="0" xfId="0" applyFill="1" applyBorder="1"/>
    <xf numFmtId="0" fontId="0" fillId="8" borderId="25" xfId="0" applyFill="1" applyBorder="1"/>
    <xf numFmtId="164" fontId="0" fillId="0" borderId="12" xfId="1" applyNumberFormat="1" applyFont="1" applyFill="1" applyBorder="1"/>
    <xf numFmtId="164" fontId="0" fillId="0" borderId="16" xfId="1" applyNumberFormat="1" applyFont="1" applyFill="1" applyBorder="1"/>
    <xf numFmtId="164" fontId="6" fillId="0" borderId="16" xfId="1" applyNumberFormat="1" applyFont="1" applyFill="1" applyBorder="1"/>
    <xf numFmtId="164" fontId="0" fillId="8" borderId="24" xfId="1" applyNumberFormat="1" applyFont="1" applyFill="1" applyBorder="1"/>
    <xf numFmtId="164" fontId="0" fillId="8" borderId="0" xfId="1" applyNumberFormat="1" applyFont="1" applyFill="1" applyBorder="1"/>
    <xf numFmtId="164" fontId="0" fillId="8" borderId="25" xfId="1" applyNumberFormat="1" applyFont="1" applyFill="1" applyBorder="1"/>
    <xf numFmtId="164" fontId="0" fillId="8" borderId="16" xfId="1" applyNumberFormat="1" applyFont="1" applyFill="1" applyBorder="1"/>
    <xf numFmtId="168" fontId="0" fillId="0" borderId="16" xfId="2" applyNumberFormat="1" applyFont="1" applyFill="1" applyBorder="1" applyAlignment="1">
      <alignment horizontal="center"/>
    </xf>
    <xf numFmtId="168" fontId="0" fillId="0" borderId="12" xfId="2" applyNumberFormat="1" applyFont="1" applyFill="1" applyBorder="1" applyAlignment="1">
      <alignment horizontal="center"/>
    </xf>
    <xf numFmtId="168" fontId="6" fillId="0" borderId="16" xfId="2" applyNumberFormat="1" applyFont="1" applyFill="1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0" fillId="0" borderId="16" xfId="0" applyFill="1" applyBorder="1"/>
    <xf numFmtId="0" fontId="3" fillId="8" borderId="16" xfId="0" applyFont="1" applyFill="1" applyBorder="1"/>
    <xf numFmtId="0" fontId="0" fillId="0" borderId="13" xfId="0" applyFill="1" applyBorder="1"/>
    <xf numFmtId="0" fontId="0" fillId="0" borderId="6" xfId="0" applyBorder="1"/>
    <xf numFmtId="164" fontId="5" fillId="8" borderId="0" xfId="1" applyNumberFormat="1" applyFont="1" applyFill="1"/>
    <xf numFmtId="169" fontId="5" fillId="8" borderId="0" xfId="1" applyNumberFormat="1" applyFont="1" applyFill="1"/>
    <xf numFmtId="9" fontId="0" fillId="0" borderId="0" xfId="2" applyFont="1"/>
    <xf numFmtId="0" fontId="0" fillId="0" borderId="25" xfId="0" applyBorder="1" applyAlignment="1">
      <alignment horizontal="center"/>
    </xf>
    <xf numFmtId="164" fontId="0" fillId="2" borderId="13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2" borderId="15" xfId="1" applyNumberFormat="1" applyFont="1" applyFill="1" applyBorder="1" applyAlignment="1">
      <alignment horizontal="right"/>
    </xf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0" fillId="2" borderId="19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164" fontId="6" fillId="2" borderId="19" xfId="1" applyNumberFormat="1" applyFont="1" applyFill="1" applyBorder="1" applyAlignment="1">
      <alignment horizontal="right"/>
    </xf>
    <xf numFmtId="164" fontId="0" fillId="8" borderId="17" xfId="1" applyNumberFormat="1" applyFont="1" applyFill="1" applyBorder="1"/>
    <xf numFmtId="164" fontId="0" fillId="2" borderId="18" xfId="1" applyNumberFormat="1" applyFont="1" applyFill="1" applyBorder="1"/>
    <xf numFmtId="164" fontId="0" fillId="2" borderId="19" xfId="1" applyNumberFormat="1" applyFont="1" applyFill="1" applyBorder="1"/>
    <xf numFmtId="164" fontId="6" fillId="2" borderId="18" xfId="1" applyNumberFormat="1" applyFont="1" applyFill="1" applyBorder="1"/>
    <xf numFmtId="164" fontId="6" fillId="2" borderId="19" xfId="1" applyNumberFormat="1" applyFont="1" applyFill="1" applyBorder="1"/>
    <xf numFmtId="164" fontId="6" fillId="8" borderId="17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164" fontId="6" fillId="2" borderId="21" xfId="1" applyNumberFormat="1" applyFont="1" applyFill="1" applyBorder="1" applyAlignment="1">
      <alignment horizontal="right" vertical="center"/>
    </xf>
    <xf numFmtId="164" fontId="6" fillId="2" borderId="22" xfId="1" applyNumberFormat="1" applyFont="1" applyFill="1" applyBorder="1" applyAlignment="1">
      <alignment horizontal="right" vertical="center"/>
    </xf>
    <xf numFmtId="164" fontId="6" fillId="2" borderId="23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0" fontId="3" fillId="0" borderId="25" xfId="0" applyFont="1" applyBorder="1"/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4" fillId="0" borderId="4" xfId="1" applyNumberFormat="1" applyFont="1" applyFill="1" applyBorder="1"/>
    <xf numFmtId="0" fontId="16" fillId="0" borderId="24" xfId="0" applyFont="1" applyFill="1" applyBorder="1"/>
    <xf numFmtId="164" fontId="16" fillId="0" borderId="25" xfId="1" applyNumberFormat="1" applyFont="1" applyFill="1" applyBorder="1"/>
    <xf numFmtId="0" fontId="16" fillId="0" borderId="25" xfId="0" applyFont="1" applyFill="1" applyBorder="1"/>
    <xf numFmtId="164" fontId="16" fillId="0" borderId="24" xfId="1" applyNumberFormat="1" applyFont="1" applyFill="1" applyBorder="1"/>
    <xf numFmtId="164" fontId="16" fillId="0" borderId="24" xfId="0" applyNumberFormat="1" applyFont="1" applyFill="1" applyBorder="1"/>
    <xf numFmtId="0" fontId="16" fillId="0" borderId="9" xfId="0" applyFont="1" applyFill="1" applyBorder="1"/>
    <xf numFmtId="0" fontId="16" fillId="0" borderId="11" xfId="0" applyFont="1" applyFill="1" applyBorder="1"/>
    <xf numFmtId="0" fontId="19" fillId="0" borderId="0" xfId="0" applyFont="1" applyFill="1"/>
    <xf numFmtId="0" fontId="4" fillId="0" borderId="0" xfId="0" applyFont="1" applyFill="1"/>
    <xf numFmtId="0" fontId="20" fillId="0" borderId="0" xfId="0" applyFont="1" applyFill="1"/>
    <xf numFmtId="9" fontId="0" fillId="0" borderId="0" xfId="2" applyNumberFormat="1" applyFont="1"/>
    <xf numFmtId="164" fontId="0" fillId="0" borderId="17" xfId="1" applyNumberFormat="1" applyFont="1" applyFill="1" applyBorder="1"/>
    <xf numFmtId="164" fontId="6" fillId="0" borderId="17" xfId="1" applyNumberFormat="1" applyFont="1" applyFill="1" applyBorder="1"/>
    <xf numFmtId="164" fontId="6" fillId="0" borderId="21" xfId="1" applyNumberFormat="1" applyFont="1" applyFill="1" applyBorder="1" applyAlignment="1">
      <alignment horizontal="right" vertical="center"/>
    </xf>
    <xf numFmtId="0" fontId="0" fillId="0" borderId="0" xfId="0"/>
    <xf numFmtId="0" fontId="10" fillId="6" borderId="26" xfId="0" applyFont="1" applyFill="1" applyBorder="1" applyAlignment="1">
      <alignment vertical="top"/>
    </xf>
    <xf numFmtId="0" fontId="0" fillId="6" borderId="30" xfId="0" applyFill="1" applyBorder="1"/>
    <xf numFmtId="0" fontId="0" fillId="0" borderId="0" xfId="0"/>
    <xf numFmtId="0" fontId="0" fillId="6" borderId="29" xfId="0" applyFill="1" applyBorder="1"/>
    <xf numFmtId="0" fontId="21" fillId="0" borderId="0" xfId="0" applyFont="1" applyAlignment="1">
      <alignment horizontal="center"/>
    </xf>
    <xf numFmtId="0" fontId="23" fillId="0" borderId="32" xfId="0" applyFont="1" applyBorder="1" applyAlignment="1">
      <alignment horizontal="left" wrapText="1" readingOrder="1"/>
    </xf>
    <xf numFmtId="0" fontId="24" fillId="0" borderId="32" xfId="0" applyFont="1" applyBorder="1" applyAlignment="1">
      <alignment horizontal="center" wrapText="1" readingOrder="1"/>
    </xf>
    <xf numFmtId="0" fontId="23" fillId="0" borderId="32" xfId="0" applyFont="1" applyBorder="1" applyAlignment="1">
      <alignment horizontal="center" wrapText="1" readingOrder="1"/>
    </xf>
    <xf numFmtId="0" fontId="22" fillId="9" borderId="32" xfId="0" applyFont="1" applyFill="1" applyBorder="1" applyAlignment="1">
      <alignment horizontal="center" wrapText="1"/>
    </xf>
    <xf numFmtId="0" fontId="23" fillId="10" borderId="32" xfId="0" applyFont="1" applyFill="1" applyBorder="1" applyAlignment="1">
      <alignment horizontal="center" wrapText="1" readingOrder="1"/>
    </xf>
    <xf numFmtId="0" fontId="23" fillId="11" borderId="32" xfId="0" applyFont="1" applyFill="1" applyBorder="1" applyAlignment="1">
      <alignment horizontal="center" wrapText="1" readingOrder="1"/>
    </xf>
    <xf numFmtId="0" fontId="22" fillId="0" borderId="36" xfId="0" applyFont="1" applyBorder="1" applyAlignment="1">
      <alignment horizontal="center" wrapText="1"/>
    </xf>
    <xf numFmtId="0" fontId="23" fillId="12" borderId="32" xfId="0" applyFont="1" applyFill="1" applyBorder="1" applyAlignment="1">
      <alignment horizontal="center" wrapText="1" readingOrder="1"/>
    </xf>
    <xf numFmtId="0" fontId="22" fillId="0" borderId="39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 readingOrder="1"/>
    </xf>
    <xf numFmtId="0" fontId="22" fillId="0" borderId="32" xfId="0" applyFont="1" applyBorder="1" applyAlignment="1">
      <alignment horizontal="center" vertical="center" wrapText="1"/>
    </xf>
    <xf numFmtId="0" fontId="22" fillId="13" borderId="32" xfId="0" applyFont="1" applyFill="1" applyBorder="1" applyAlignment="1">
      <alignment horizontal="center" wrapText="1"/>
    </xf>
    <xf numFmtId="0" fontId="22" fillId="0" borderId="32" xfId="0" applyFont="1" applyBorder="1" applyAlignment="1">
      <alignment horizontal="center" wrapText="1"/>
    </xf>
    <xf numFmtId="0" fontId="23" fillId="7" borderId="32" xfId="0" applyFont="1" applyFill="1" applyBorder="1" applyAlignment="1">
      <alignment horizontal="center" vertical="top" wrapText="1" readingOrder="1"/>
    </xf>
    <xf numFmtId="0" fontId="28" fillId="13" borderId="32" xfId="0" applyFont="1" applyFill="1" applyBorder="1" applyAlignment="1">
      <alignment horizontal="center" wrapText="1" readingOrder="1"/>
    </xf>
    <xf numFmtId="0" fontId="23" fillId="14" borderId="32" xfId="0" applyFont="1" applyFill="1" applyBorder="1" applyAlignment="1">
      <alignment horizontal="center" wrapText="1" readingOrder="1"/>
    </xf>
    <xf numFmtId="0" fontId="0" fillId="0" borderId="0" xfId="0"/>
    <xf numFmtId="0" fontId="0" fillId="0" borderId="8" xfId="0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3" fillId="0" borderId="16" xfId="0" applyFont="1" applyBorder="1"/>
    <xf numFmtId="0" fontId="5" fillId="0" borderId="1" xfId="0" applyFont="1" applyBorder="1"/>
    <xf numFmtId="168" fontId="21" fillId="0" borderId="25" xfId="2" applyNumberFormat="1" applyFont="1" applyBorder="1" applyAlignment="1">
      <alignment horizontal="center"/>
    </xf>
    <xf numFmtId="168" fontId="21" fillId="0" borderId="25" xfId="0" applyNumberFormat="1" applyFont="1" applyBorder="1" applyAlignment="1">
      <alignment horizontal="center"/>
    </xf>
    <xf numFmtId="168" fontId="21" fillId="0" borderId="7" xfId="2" applyNumberFormat="1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0" fontId="12" fillId="0" borderId="0" xfId="0" applyFont="1"/>
    <xf numFmtId="17" fontId="0" fillId="0" borderId="0" xfId="0" applyNumberFormat="1"/>
    <xf numFmtId="164" fontId="0" fillId="0" borderId="0" xfId="1" applyNumberFormat="1" applyFont="1"/>
    <xf numFmtId="166" fontId="0" fillId="0" borderId="0" xfId="0" applyNumberFormat="1"/>
    <xf numFmtId="0" fontId="4" fillId="0" borderId="0" xfId="0" applyFont="1"/>
    <xf numFmtId="0" fontId="4" fillId="3" borderId="0" xfId="0" applyFont="1" applyFill="1"/>
    <xf numFmtId="0" fontId="3" fillId="18" borderId="0" xfId="0" applyFont="1" applyFill="1"/>
    <xf numFmtId="0" fontId="5" fillId="18" borderId="0" xfId="0" applyFont="1" applyFill="1" applyAlignment="1">
      <alignment horizontal="center"/>
    </xf>
    <xf numFmtId="0" fontId="0" fillId="19" borderId="0" xfId="0" applyFill="1" applyProtection="1">
      <protection locked="0"/>
    </xf>
    <xf numFmtId="164" fontId="6" fillId="8" borderId="18" xfId="1" applyNumberFormat="1" applyFont="1" applyFill="1" applyBorder="1" applyAlignment="1">
      <alignment horizontal="right"/>
    </xf>
    <xf numFmtId="164" fontId="6" fillId="8" borderId="19" xfId="1" applyNumberFormat="1" applyFont="1" applyFill="1" applyBorder="1" applyAlignment="1">
      <alignment horizontal="right"/>
    </xf>
    <xf numFmtId="0" fontId="0" fillId="2" borderId="16" xfId="0" applyFont="1" applyFill="1" applyBorder="1"/>
    <xf numFmtId="0" fontId="3" fillId="8" borderId="0" xfId="0" applyFont="1" applyFill="1"/>
    <xf numFmtId="38" fontId="0" fillId="2" borderId="17" xfId="1" applyNumberFormat="1" applyFont="1" applyFill="1" applyBorder="1"/>
    <xf numFmtId="38" fontId="0" fillId="2" borderId="19" xfId="1" applyNumberFormat="1" applyFont="1" applyFill="1" applyBorder="1"/>
    <xf numFmtId="38" fontId="6" fillId="2" borderId="17" xfId="1" applyNumberFormat="1" applyFont="1" applyFill="1" applyBorder="1"/>
    <xf numFmtId="38" fontId="6" fillId="2" borderId="19" xfId="1" applyNumberFormat="1" applyFont="1" applyFill="1" applyBorder="1"/>
    <xf numFmtId="38" fontId="6" fillId="2" borderId="21" xfId="1" applyNumberFormat="1" applyFont="1" applyFill="1" applyBorder="1" applyAlignment="1">
      <alignment horizontal="right" vertical="center"/>
    </xf>
    <xf numFmtId="38" fontId="6" fillId="2" borderId="23" xfId="1" applyNumberFormat="1" applyFont="1" applyFill="1" applyBorder="1" applyAlignment="1">
      <alignment horizontal="right" vertical="center"/>
    </xf>
    <xf numFmtId="170" fontId="0" fillId="2" borderId="17" xfId="2" applyNumberFormat="1" applyFont="1" applyFill="1" applyBorder="1"/>
    <xf numFmtId="170" fontId="0" fillId="2" borderId="19" xfId="2" applyNumberFormat="1" applyFont="1" applyFill="1" applyBorder="1"/>
    <xf numFmtId="170" fontId="6" fillId="2" borderId="17" xfId="2" applyNumberFormat="1" applyFont="1" applyFill="1" applyBorder="1"/>
    <xf numFmtId="170" fontId="6" fillId="2" borderId="19" xfId="2" applyNumberFormat="1" applyFont="1" applyFill="1" applyBorder="1"/>
    <xf numFmtId="170" fontId="6" fillId="2" borderId="21" xfId="2" applyNumberFormat="1" applyFont="1" applyFill="1" applyBorder="1" applyAlignment="1">
      <alignment horizontal="right" vertical="center"/>
    </xf>
    <xf numFmtId="170" fontId="6" fillId="2" borderId="23" xfId="2" applyNumberFormat="1" applyFont="1" applyFill="1" applyBorder="1" applyAlignment="1">
      <alignment horizontal="right" vertical="center"/>
    </xf>
    <xf numFmtId="168" fontId="0" fillId="0" borderId="0" xfId="2" applyNumberFormat="1" applyFont="1"/>
    <xf numFmtId="0" fontId="29" fillId="0" borderId="0" xfId="0" applyFont="1"/>
    <xf numFmtId="0" fontId="3" fillId="0" borderId="16" xfId="0" applyFont="1" applyFill="1" applyBorder="1"/>
    <xf numFmtId="0" fontId="21" fillId="0" borderId="1" xfId="0" applyFont="1" applyBorder="1" applyAlignment="1">
      <alignment horizontal="center"/>
    </xf>
    <xf numFmtId="164" fontId="0" fillId="17" borderId="24" xfId="1" applyNumberFormat="1" applyFont="1" applyFill="1" applyBorder="1"/>
    <xf numFmtId="164" fontId="0" fillId="17" borderId="0" xfId="1" applyNumberFormat="1" applyFont="1" applyFill="1" applyBorder="1"/>
    <xf numFmtId="164" fontId="0" fillId="17" borderId="25" xfId="1" applyNumberFormat="1" applyFont="1" applyFill="1" applyBorder="1"/>
    <xf numFmtId="164" fontId="0" fillId="0" borderId="24" xfId="1" applyNumberFormat="1" applyFont="1" applyBorder="1"/>
    <xf numFmtId="164" fontId="5" fillId="0" borderId="1" xfId="1" applyNumberFormat="1" applyFont="1" applyBorder="1"/>
    <xf numFmtId="0" fontId="30" fillId="4" borderId="51" xfId="0" applyFont="1" applyFill="1" applyBorder="1" applyAlignment="1">
      <alignment vertical="top"/>
    </xf>
    <xf numFmtId="166" fontId="9" fillId="6" borderId="27" xfId="0" applyNumberFormat="1" applyFont="1" applyFill="1" applyBorder="1" applyAlignment="1">
      <alignment horizontal="right" vertical="top"/>
    </xf>
    <xf numFmtId="166" fontId="10" fillId="6" borderId="27" xfId="0" applyNumberFormat="1" applyFont="1" applyFill="1" applyBorder="1" applyAlignment="1">
      <alignment horizontal="right" vertical="top"/>
    </xf>
    <xf numFmtId="0" fontId="0" fillId="6" borderId="27" xfId="0" applyFill="1" applyBorder="1"/>
    <xf numFmtId="0" fontId="0" fillId="4" borderId="49" xfId="0" applyFill="1" applyBorder="1"/>
    <xf numFmtId="0" fontId="0" fillId="4" borderId="50" xfId="0" applyFill="1" applyBorder="1"/>
    <xf numFmtId="0" fontId="9" fillId="4" borderId="52" xfId="0" applyFont="1" applyFill="1" applyBorder="1" applyAlignment="1">
      <alignment vertical="top"/>
    </xf>
    <xf numFmtId="0" fontId="0" fillId="4" borderId="29" xfId="0" applyFill="1" applyBorder="1" applyAlignment="1"/>
    <xf numFmtId="0" fontId="0" fillId="4" borderId="30" xfId="0" applyFill="1" applyBorder="1" applyAlignment="1"/>
    <xf numFmtId="0" fontId="10" fillId="5" borderId="52" xfId="0" applyFont="1" applyFill="1" applyBorder="1" applyAlignment="1">
      <alignment vertical="top"/>
    </xf>
    <xf numFmtId="0" fontId="0" fillId="5" borderId="29" xfId="0" applyFill="1" applyBorder="1" applyAlignment="1"/>
    <xf numFmtId="0" fontId="0" fillId="5" borderId="30" xfId="0" applyFill="1" applyBorder="1" applyAlignment="1"/>
    <xf numFmtId="0" fontId="0" fillId="0" borderId="0" xfId="0"/>
    <xf numFmtId="0" fontId="31" fillId="0" borderId="8" xfId="0" applyFont="1" applyBorder="1"/>
    <xf numFmtId="0" fontId="31" fillId="0" borderId="16" xfId="0" applyFont="1" applyBorder="1"/>
    <xf numFmtId="0" fontId="31" fillId="0" borderId="12" xfId="0" applyFont="1" applyBorder="1"/>
    <xf numFmtId="0" fontId="0" fillId="0" borderId="0" xfId="0"/>
    <xf numFmtId="164" fontId="0" fillId="2" borderId="8" xfId="1" applyNumberFormat="1" applyFont="1" applyFill="1" applyBorder="1" applyAlignment="1">
      <alignment horizontal="right"/>
    </xf>
    <xf numFmtId="164" fontId="0" fillId="8" borderId="16" xfId="1" applyNumberFormat="1" applyFont="1" applyFill="1" applyBorder="1" applyAlignment="1">
      <alignment horizontal="right"/>
    </xf>
    <xf numFmtId="164" fontId="0" fillId="2" borderId="16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164" fontId="6" fillId="8" borderId="16" xfId="1" applyNumberFormat="1" applyFont="1" applyFill="1" applyBorder="1" applyAlignment="1">
      <alignment horizontal="right"/>
    </xf>
    <xf numFmtId="164" fontId="6" fillId="2" borderId="20" xfId="1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center"/>
    </xf>
    <xf numFmtId="0" fontId="33" fillId="0" borderId="53" xfId="0" applyFont="1" applyBorder="1" applyAlignment="1">
      <alignment horizontal="center" vertical="center"/>
    </xf>
    <xf numFmtId="0" fontId="34" fillId="27" borderId="62" xfId="0" applyFont="1" applyFill="1" applyBorder="1" applyAlignment="1">
      <alignment horizontal="center" vertical="center"/>
    </xf>
    <xf numFmtId="0" fontId="34" fillId="15" borderId="62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/>
    </xf>
    <xf numFmtId="0" fontId="0" fillId="2" borderId="0" xfId="0" applyFill="1" applyAlignment="1">
      <alignment vertical="center" readingOrder="1"/>
    </xf>
    <xf numFmtId="0" fontId="6" fillId="2" borderId="0" xfId="0" applyFont="1" applyFill="1" applyBorder="1" applyAlignment="1">
      <alignment vertical="center" readingOrder="1"/>
    </xf>
    <xf numFmtId="0" fontId="6" fillId="2" borderId="0" xfId="0" applyFont="1" applyFill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0" fillId="0" borderId="0" xfId="0" applyAlignment="1">
      <alignment vertical="center" readingOrder="1"/>
    </xf>
    <xf numFmtId="0" fontId="33" fillId="0" borderId="54" xfId="0" applyFont="1" applyBorder="1" applyAlignment="1">
      <alignment vertical="center" readingOrder="1"/>
    </xf>
    <xf numFmtId="0" fontId="34" fillId="21" borderId="57" xfId="0" applyFont="1" applyFill="1" applyBorder="1" applyAlignment="1">
      <alignment vertical="center" readingOrder="1"/>
    </xf>
    <xf numFmtId="0" fontId="34" fillId="21" borderId="58" xfId="0" applyFont="1" applyFill="1" applyBorder="1" applyAlignment="1">
      <alignment vertical="center" readingOrder="1"/>
    </xf>
    <xf numFmtId="0" fontId="34" fillId="23" borderId="60" xfId="0" applyFont="1" applyFill="1" applyBorder="1" applyAlignment="1">
      <alignment vertical="center" readingOrder="1"/>
    </xf>
    <xf numFmtId="0" fontId="34" fillId="24" borderId="61" xfId="0" applyFont="1" applyFill="1" applyBorder="1" applyAlignment="1">
      <alignment vertical="center" readingOrder="1"/>
    </xf>
    <xf numFmtId="0" fontId="34" fillId="25" borderId="61" xfId="0" applyFont="1" applyFill="1" applyBorder="1" applyAlignment="1">
      <alignment vertical="center" readingOrder="1"/>
    </xf>
    <xf numFmtId="0" fontId="34" fillId="26" borderId="61" xfId="0" applyFont="1" applyFill="1" applyBorder="1" applyAlignment="1">
      <alignment vertical="center" readingOrder="1"/>
    </xf>
    <xf numFmtId="0" fontId="34" fillId="28" borderId="60" xfId="0" applyFont="1" applyFill="1" applyBorder="1" applyAlignment="1">
      <alignment vertical="center" readingOrder="1"/>
    </xf>
    <xf numFmtId="0" fontId="34" fillId="29" borderId="60" xfId="0" applyFont="1" applyFill="1" applyBorder="1" applyAlignment="1">
      <alignment vertical="center" readingOrder="1"/>
    </xf>
    <xf numFmtId="0" fontId="34" fillId="21" borderId="60" xfId="0" applyFont="1" applyFill="1" applyBorder="1" applyAlignment="1">
      <alignment vertical="center" readingOrder="1"/>
    </xf>
    <xf numFmtId="0" fontId="34" fillId="32" borderId="60" xfId="0" applyFont="1" applyFill="1" applyBorder="1" applyAlignment="1">
      <alignment vertical="center" readingOrder="1"/>
    </xf>
    <xf numFmtId="0" fontId="34" fillId="33" borderId="61" xfId="0" applyFont="1" applyFill="1" applyBorder="1" applyAlignment="1">
      <alignment vertical="center" readingOrder="1"/>
    </xf>
    <xf numFmtId="0" fontId="34" fillId="35" borderId="60" xfId="0" applyFont="1" applyFill="1" applyBorder="1" applyAlignment="1">
      <alignment vertical="center" readingOrder="1"/>
    </xf>
    <xf numFmtId="0" fontId="34" fillId="36" borderId="61" xfId="0" applyFont="1" applyFill="1" applyBorder="1" applyAlignment="1">
      <alignment vertical="center" readingOrder="1"/>
    </xf>
    <xf numFmtId="0" fontId="34" fillId="38" borderId="60" xfId="0" applyFont="1" applyFill="1" applyBorder="1" applyAlignment="1">
      <alignment vertical="center" readingOrder="1"/>
    </xf>
    <xf numFmtId="0" fontId="34" fillId="38" borderId="61" xfId="0" applyFont="1" applyFill="1" applyBorder="1" applyAlignment="1">
      <alignment vertical="center" readingOrder="1"/>
    </xf>
    <xf numFmtId="0" fontId="34" fillId="39" borderId="61" xfId="0" applyFont="1" applyFill="1" applyBorder="1" applyAlignment="1">
      <alignment vertical="center" readingOrder="1"/>
    </xf>
    <xf numFmtId="0" fontId="34" fillId="40" borderId="61" xfId="0" applyFont="1" applyFill="1" applyBorder="1" applyAlignment="1">
      <alignment vertical="center" readingOrder="1"/>
    </xf>
    <xf numFmtId="0" fontId="34" fillId="41" borderId="61" xfId="0" applyFont="1" applyFill="1" applyBorder="1" applyAlignment="1">
      <alignment vertical="center" readingOrder="1"/>
    </xf>
    <xf numFmtId="0" fontId="34" fillId="42" borderId="61" xfId="0" applyFont="1" applyFill="1" applyBorder="1" applyAlignment="1">
      <alignment vertical="center" readingOrder="1"/>
    </xf>
    <xf numFmtId="0" fontId="34" fillId="43" borderId="61" xfId="0" applyFont="1" applyFill="1" applyBorder="1" applyAlignment="1">
      <alignment vertical="center" readingOrder="1"/>
    </xf>
    <xf numFmtId="0" fontId="34" fillId="45" borderId="60" xfId="0" applyFont="1" applyFill="1" applyBorder="1" applyAlignment="1">
      <alignment vertical="center" readingOrder="1"/>
    </xf>
    <xf numFmtId="0" fontId="34" fillId="46" borderId="64" xfId="0" applyFont="1" applyFill="1" applyBorder="1" applyAlignment="1">
      <alignment vertical="center" readingOrder="1"/>
    </xf>
    <xf numFmtId="0" fontId="34" fillId="33" borderId="65" xfId="0" applyFont="1" applyFill="1" applyBorder="1" applyAlignment="1">
      <alignment vertical="center" readingOrder="1"/>
    </xf>
    <xf numFmtId="0" fontId="34" fillId="32" borderId="65" xfId="0" applyFont="1" applyFill="1" applyBorder="1" applyAlignment="1">
      <alignment vertical="center" readingOrder="1"/>
    </xf>
    <xf numFmtId="0" fontId="34" fillId="31" borderId="65" xfId="0" applyFont="1" applyFill="1" applyBorder="1" applyAlignment="1">
      <alignment vertical="center" readingOrder="1"/>
    </xf>
    <xf numFmtId="0" fontId="36" fillId="47" borderId="65" xfId="0" applyFont="1" applyFill="1" applyBorder="1" applyAlignment="1">
      <alignment vertical="center" readingOrder="1"/>
    </xf>
    <xf numFmtId="10" fontId="0" fillId="0" borderId="0" xfId="2" applyNumberFormat="1" applyFont="1"/>
    <xf numFmtId="168" fontId="0" fillId="2" borderId="17" xfId="2" applyNumberFormat="1" applyFont="1" applyFill="1" applyBorder="1"/>
    <xf numFmtId="168" fontId="6" fillId="2" borderId="19" xfId="2" applyNumberFormat="1" applyFont="1" applyFill="1" applyBorder="1"/>
    <xf numFmtId="168" fontId="6" fillId="2" borderId="17" xfId="2" applyNumberFormat="1" applyFont="1" applyFill="1" applyBorder="1"/>
    <xf numFmtId="10" fontId="6" fillId="2" borderId="16" xfId="2" applyNumberFormat="1" applyFont="1" applyFill="1" applyBorder="1"/>
    <xf numFmtId="164" fontId="0" fillId="2" borderId="68" xfId="1" applyNumberFormat="1" applyFont="1" applyFill="1" applyBorder="1" applyAlignment="1">
      <alignment horizontal="right"/>
    </xf>
    <xf numFmtId="164" fontId="0" fillId="2" borderId="69" xfId="1" applyNumberFormat="1" applyFont="1" applyFill="1" applyBorder="1" applyAlignment="1">
      <alignment horizontal="right"/>
    </xf>
    <xf numFmtId="164" fontId="0" fillId="2" borderId="70" xfId="1" applyNumberFormat="1" applyFont="1" applyFill="1" applyBorder="1" applyAlignment="1">
      <alignment horizontal="right"/>
    </xf>
    <xf numFmtId="10" fontId="2" fillId="0" borderId="0" xfId="2" applyNumberFormat="1" applyFont="1"/>
    <xf numFmtId="10" fontId="2" fillId="2" borderId="0" xfId="2" applyNumberFormat="1" applyFont="1" applyFill="1"/>
    <xf numFmtId="10" fontId="2" fillId="2" borderId="16" xfId="2" applyNumberFormat="1" applyFont="1" applyFill="1" applyBorder="1"/>
    <xf numFmtId="10" fontId="2" fillId="0" borderId="0" xfId="2" applyNumberFormat="1" applyFont="1" applyFill="1"/>
    <xf numFmtId="10" fontId="3" fillId="0" borderId="17" xfId="2" applyNumberFormat="1" applyFont="1" applyFill="1" applyBorder="1"/>
    <xf numFmtId="10" fontId="2" fillId="0" borderId="19" xfId="2" applyNumberFormat="1" applyFont="1" applyFill="1" applyBorder="1"/>
    <xf numFmtId="10" fontId="2" fillId="0" borderId="17" xfId="2" applyNumberFormat="1" applyFont="1" applyFill="1" applyBorder="1"/>
    <xf numFmtId="10" fontId="2" fillId="0" borderId="18" xfId="2" applyNumberFormat="1" applyFont="1" applyFill="1" applyBorder="1"/>
    <xf numFmtId="10" fontId="3" fillId="2" borderId="17" xfId="2" applyNumberFormat="1" applyFont="1" applyFill="1" applyBorder="1"/>
    <xf numFmtId="10" fontId="2" fillId="2" borderId="19" xfId="2" applyNumberFormat="1" applyFont="1" applyFill="1" applyBorder="1"/>
    <xf numFmtId="10" fontId="2" fillId="2" borderId="17" xfId="2" applyNumberFormat="1" applyFont="1" applyFill="1" applyBorder="1"/>
    <xf numFmtId="164" fontId="6" fillId="0" borderId="25" xfId="1" applyNumberFormat="1" applyFont="1" applyBorder="1"/>
    <xf numFmtId="9" fontId="0" fillId="0" borderId="25" xfId="2" applyFont="1" applyBorder="1"/>
    <xf numFmtId="164" fontId="5" fillId="0" borderId="25" xfId="1" applyNumberFormat="1" applyFont="1" applyBorder="1"/>
    <xf numFmtId="164" fontId="3" fillId="8" borderId="25" xfId="1" applyNumberFormat="1" applyFont="1" applyFill="1" applyBorder="1"/>
    <xf numFmtId="164" fontId="0" fillId="0" borderId="7" xfId="1" applyNumberFormat="1" applyFont="1" applyBorder="1"/>
    <xf numFmtId="0" fontId="6" fillId="0" borderId="25" xfId="0" applyFont="1" applyBorder="1"/>
    <xf numFmtId="0" fontId="5" fillId="0" borderId="25" xfId="0" applyFont="1" applyBorder="1"/>
    <xf numFmtId="10" fontId="3" fillId="8" borderId="25" xfId="2" applyNumberFormat="1" applyFont="1" applyFill="1" applyBorder="1"/>
    <xf numFmtId="10" fontId="3" fillId="0" borderId="25" xfId="2" applyNumberFormat="1" applyFont="1" applyBorder="1"/>
    <xf numFmtId="10" fontId="2" fillId="8" borderId="24" xfId="2" applyNumberFormat="1" applyFont="1" applyFill="1" applyBorder="1"/>
    <xf numFmtId="10" fontId="3" fillId="8" borderId="18" xfId="2" applyNumberFormat="1" applyFont="1" applyFill="1" applyBorder="1" applyAlignment="1">
      <alignment horizontal="right"/>
    </xf>
    <xf numFmtId="10" fontId="3" fillId="8" borderId="19" xfId="2" applyNumberFormat="1" applyFont="1" applyFill="1" applyBorder="1" applyAlignment="1">
      <alignment horizontal="right"/>
    </xf>
    <xf numFmtId="10" fontId="3" fillId="0" borderId="19" xfId="2" applyNumberFormat="1" applyFont="1" applyFill="1" applyBorder="1" applyAlignment="1">
      <alignment horizontal="right"/>
    </xf>
    <xf numFmtId="164" fontId="2" fillId="0" borderId="17" xfId="1" applyNumberFormat="1" applyFont="1" applyFill="1" applyBorder="1"/>
    <xf numFmtId="10" fontId="2" fillId="8" borderId="17" xfId="2" applyNumberFormat="1" applyFont="1" applyFill="1" applyBorder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24" xfId="1" applyNumberFormat="1" applyFont="1" applyBorder="1"/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 applyAlignment="1">
      <alignment horizontal="right"/>
    </xf>
    <xf numFmtId="164" fontId="2" fillId="0" borderId="0" xfId="1" applyNumberFormat="1" applyFont="1" applyFill="1"/>
    <xf numFmtId="164" fontId="3" fillId="0" borderId="17" xfId="1" applyNumberFormat="1" applyFont="1" applyFill="1" applyBorder="1"/>
    <xf numFmtId="164" fontId="2" fillId="0" borderId="19" xfId="1" applyNumberFormat="1" applyFont="1" applyFill="1" applyBorder="1"/>
    <xf numFmtId="164" fontId="3" fillId="2" borderId="17" xfId="1" applyNumberFormat="1" applyFont="1" applyFill="1" applyBorder="1"/>
    <xf numFmtId="164" fontId="2" fillId="2" borderId="19" xfId="1" applyNumberFormat="1" applyFont="1" applyFill="1" applyBorder="1"/>
    <xf numFmtId="164" fontId="2" fillId="2" borderId="17" xfId="1" applyNumberFormat="1" applyFont="1" applyFill="1" applyBorder="1"/>
    <xf numFmtId="164" fontId="3" fillId="2" borderId="25" xfId="1" applyNumberFormat="1" applyFont="1" applyFill="1" applyBorder="1" applyAlignment="1">
      <alignment horizontal="right"/>
    </xf>
    <xf numFmtId="164" fontId="6" fillId="0" borderId="0" xfId="1" applyNumberFormat="1" applyFont="1"/>
    <xf numFmtId="164" fontId="6" fillId="2" borderId="0" xfId="1" applyNumberFormat="1" applyFont="1" applyFill="1"/>
    <xf numFmtId="164" fontId="0" fillId="2" borderId="17" xfId="1" applyNumberFormat="1" applyFont="1" applyFill="1" applyBorder="1"/>
    <xf numFmtId="0" fontId="2" fillId="0" borderId="0" xfId="0" applyFont="1" applyFill="1"/>
    <xf numFmtId="170" fontId="3" fillId="0" borderId="17" xfId="2" applyNumberFormat="1" applyFont="1" applyFill="1" applyBorder="1"/>
    <xf numFmtId="170" fontId="2" fillId="0" borderId="19" xfId="2" applyNumberFormat="1" applyFont="1" applyFill="1" applyBorder="1"/>
    <xf numFmtId="170" fontId="2" fillId="0" borderId="17" xfId="2" applyNumberFormat="1" applyFont="1" applyFill="1" applyBorder="1"/>
    <xf numFmtId="164" fontId="5" fillId="8" borderId="17" xfId="1" applyNumberFormat="1" applyFont="1" applyFill="1" applyBorder="1"/>
    <xf numFmtId="164" fontId="5" fillId="2" borderId="17" xfId="1" applyNumberFormat="1" applyFont="1" applyFill="1" applyBorder="1" applyAlignment="1">
      <alignment horizontal="right"/>
    </xf>
    <xf numFmtId="10" fontId="37" fillId="0" borderId="0" xfId="2" applyNumberFormat="1" applyFont="1"/>
    <xf numFmtId="10" fontId="37" fillId="2" borderId="0" xfId="2" applyNumberFormat="1" applyFont="1" applyFill="1"/>
    <xf numFmtId="10" fontId="37" fillId="8" borderId="24" xfId="2" applyNumberFormat="1" applyFont="1" applyFill="1" applyBorder="1"/>
    <xf numFmtId="10" fontId="37" fillId="0" borderId="0" xfId="2" applyNumberFormat="1" applyFont="1" applyFill="1"/>
    <xf numFmtId="10" fontId="37" fillId="0" borderId="19" xfId="2" applyNumberFormat="1" applyFont="1" applyFill="1" applyBorder="1"/>
    <xf numFmtId="10" fontId="37" fillId="8" borderId="17" xfId="2" applyNumberFormat="1" applyFont="1" applyFill="1" applyBorder="1"/>
    <xf numFmtId="10" fontId="37" fillId="2" borderId="19" xfId="2" applyNumberFormat="1" applyFont="1" applyFill="1" applyBorder="1"/>
    <xf numFmtId="10" fontId="37" fillId="2" borderId="17" xfId="2" applyNumberFormat="1" applyFont="1" applyFill="1" applyBorder="1"/>
    <xf numFmtId="0" fontId="32" fillId="2" borderId="0" xfId="0" applyFont="1" applyFill="1" applyBorder="1" applyAlignment="1">
      <alignment horizontal="center" vertical="center"/>
    </xf>
    <xf numFmtId="164" fontId="5" fillId="2" borderId="18" xfId="1" applyNumberFormat="1" applyFont="1" applyFill="1" applyBorder="1"/>
    <xf numFmtId="9" fontId="37" fillId="0" borderId="16" xfId="2" applyFont="1" applyFill="1" applyBorder="1"/>
    <xf numFmtId="0" fontId="38" fillId="2" borderId="0" xfId="0" applyFont="1" applyFill="1"/>
    <xf numFmtId="10" fontId="37" fillId="2" borderId="16" xfId="2" applyNumberFormat="1" applyFont="1" applyFill="1" applyBorder="1"/>
    <xf numFmtId="0" fontId="38" fillId="2" borderId="16" xfId="0" applyFont="1" applyFill="1" applyBorder="1"/>
    <xf numFmtId="0" fontId="38" fillId="0" borderId="0" xfId="0" applyFont="1"/>
    <xf numFmtId="164" fontId="37" fillId="0" borderId="24" xfId="1" applyNumberFormat="1" applyFont="1" applyBorder="1"/>
    <xf numFmtId="164" fontId="37" fillId="0" borderId="0" xfId="1" applyNumberFormat="1" applyFont="1" applyFill="1"/>
    <xf numFmtId="164" fontId="37" fillId="0" borderId="17" xfId="1" applyNumberFormat="1" applyFont="1" applyFill="1" applyBorder="1"/>
    <xf numFmtId="164" fontId="37" fillId="2" borderId="0" xfId="1" applyNumberFormat="1" applyFont="1" applyFill="1"/>
    <xf numFmtId="164" fontId="37" fillId="2" borderId="19" xfId="1" applyNumberFormat="1" applyFont="1" applyFill="1" applyBorder="1"/>
    <xf numFmtId="164" fontId="37" fillId="0" borderId="0" xfId="1" applyNumberFormat="1" applyFont="1"/>
    <xf numFmtId="164" fontId="37" fillId="2" borderId="17" xfId="1" applyNumberFormat="1" applyFont="1" applyFill="1" applyBorder="1"/>
    <xf numFmtId="0" fontId="39" fillId="0" borderId="0" xfId="0" applyFont="1"/>
    <xf numFmtId="0" fontId="3" fillId="2" borderId="0" xfId="0" applyFont="1" applyFill="1"/>
    <xf numFmtId="164" fontId="3" fillId="2" borderId="17" xfId="0" applyNumberFormat="1" applyFont="1" applyFill="1" applyBorder="1"/>
    <xf numFmtId="164" fontId="3" fillId="2" borderId="19" xfId="1" applyNumberFormat="1" applyFont="1" applyFill="1" applyBorder="1"/>
    <xf numFmtId="9" fontId="3" fillId="2" borderId="16" xfId="2" applyNumberFormat="1" applyFont="1" applyFill="1" applyBorder="1"/>
    <xf numFmtId="164" fontId="3" fillId="2" borderId="18" xfId="1" applyNumberFormat="1" applyFont="1" applyFill="1" applyBorder="1"/>
    <xf numFmtId="9" fontId="3" fillId="2" borderId="17" xfId="2" applyNumberFormat="1" applyFont="1" applyFill="1" applyBorder="1"/>
    <xf numFmtId="9" fontId="3" fillId="2" borderId="19" xfId="2" applyNumberFormat="1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9" fontId="3" fillId="2" borderId="16" xfId="2" applyFont="1" applyFill="1" applyBorder="1"/>
    <xf numFmtId="0" fontId="3" fillId="2" borderId="18" xfId="0" applyFont="1" applyFill="1" applyBorder="1"/>
    <xf numFmtId="0" fontId="38" fillId="8" borderId="16" xfId="0" applyFont="1" applyFill="1" applyBorder="1"/>
    <xf numFmtId="164" fontId="38" fillId="2" borderId="17" xfId="1" applyNumberFormat="1" applyFont="1" applyFill="1" applyBorder="1"/>
    <xf numFmtId="164" fontId="38" fillId="2" borderId="19" xfId="1" applyNumberFormat="1" applyFont="1" applyFill="1" applyBorder="1"/>
    <xf numFmtId="9" fontId="38" fillId="2" borderId="16" xfId="2" applyFont="1" applyFill="1" applyBorder="1"/>
    <xf numFmtId="10" fontId="38" fillId="2" borderId="16" xfId="2" applyNumberFormat="1" applyFont="1" applyFill="1" applyBorder="1"/>
    <xf numFmtId="164" fontId="38" fillId="8" borderId="19" xfId="1" applyNumberFormat="1" applyFont="1" applyFill="1" applyBorder="1" applyAlignment="1">
      <alignment horizontal="right"/>
    </xf>
    <xf numFmtId="164" fontId="38" fillId="2" borderId="0" xfId="1" applyNumberFormat="1" applyFont="1" applyFill="1"/>
    <xf numFmtId="164" fontId="38" fillId="0" borderId="0" xfId="1" applyNumberFormat="1" applyFont="1"/>
    <xf numFmtId="168" fontId="37" fillId="0" borderId="17" xfId="2" applyNumberFormat="1" applyFont="1" applyFill="1" applyBorder="1" applyAlignment="1">
      <alignment horizontal="right"/>
    </xf>
    <xf numFmtId="0" fontId="37" fillId="0" borderId="0" xfId="0" applyFont="1" applyFill="1"/>
    <xf numFmtId="170" fontId="37" fillId="0" borderId="16" xfId="2" applyNumberFormat="1" applyFont="1" applyFill="1" applyBorder="1"/>
    <xf numFmtId="10" fontId="37" fillId="0" borderId="17" xfId="2" applyNumberFormat="1" applyFont="1" applyFill="1" applyBorder="1"/>
    <xf numFmtId="10" fontId="37" fillId="0" borderId="18" xfId="2" applyNumberFormat="1" applyFont="1" applyFill="1" applyBorder="1"/>
    <xf numFmtId="170" fontId="37" fillId="0" borderId="19" xfId="2" applyNumberFormat="1" applyFont="1" applyFill="1" applyBorder="1"/>
    <xf numFmtId="170" fontId="37" fillId="0" borderId="17" xfId="2" applyNumberFormat="1" applyFont="1" applyFill="1" applyBorder="1"/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/>
    </xf>
    <xf numFmtId="10" fontId="2" fillId="0" borderId="17" xfId="2" applyNumberFormat="1" applyFont="1" applyFill="1" applyBorder="1" applyAlignment="1">
      <alignment horizontal="right"/>
    </xf>
    <xf numFmtId="10" fontId="2" fillId="0" borderId="18" xfId="2" applyNumberFormat="1" applyFont="1" applyFill="1" applyBorder="1" applyAlignment="1">
      <alignment horizontal="right"/>
    </xf>
    <xf numFmtId="9" fontId="3" fillId="2" borderId="17" xfId="2" applyFont="1" applyFill="1" applyBorder="1"/>
    <xf numFmtId="9" fontId="3" fillId="2" borderId="19" xfId="2" applyFont="1" applyFill="1" applyBorder="1"/>
    <xf numFmtId="9" fontId="38" fillId="2" borderId="17" xfId="2" applyFont="1" applyFill="1" applyBorder="1"/>
    <xf numFmtId="9" fontId="38" fillId="2" borderId="19" xfId="2" applyFont="1" applyFill="1" applyBorder="1"/>
    <xf numFmtId="9" fontId="38" fillId="2" borderId="17" xfId="2" applyNumberFormat="1" applyFont="1" applyFill="1" applyBorder="1"/>
    <xf numFmtId="9" fontId="38" fillId="2" borderId="19" xfId="2" applyNumberFormat="1" applyFont="1" applyFill="1" applyBorder="1"/>
    <xf numFmtId="164" fontId="5" fillId="2" borderId="17" xfId="1" applyNumberFormat="1" applyFont="1" applyFill="1" applyBorder="1"/>
    <xf numFmtId="164" fontId="38" fillId="2" borderId="18" xfId="1" applyNumberFormat="1" applyFont="1" applyFill="1" applyBorder="1" applyAlignment="1">
      <alignment horizontal="right"/>
    </xf>
    <xf numFmtId="164" fontId="38" fillId="2" borderId="19" xfId="1" applyNumberFormat="1" applyFont="1" applyFill="1" applyBorder="1" applyAlignment="1">
      <alignment horizontal="right"/>
    </xf>
    <xf numFmtId="164" fontId="38" fillId="2" borderId="17" xfId="1" applyNumberFormat="1" applyFont="1" applyFill="1" applyBorder="1" applyAlignment="1">
      <alignment horizontal="right"/>
    </xf>
    <xf numFmtId="0" fontId="6" fillId="2" borderId="20" xfId="0" applyFont="1" applyFill="1" applyBorder="1" applyAlignment="1">
      <alignment horizontal="center" vertical="center"/>
    </xf>
    <xf numFmtId="164" fontId="6" fillId="2" borderId="21" xfId="1" applyNumberFormat="1" applyFont="1" applyFill="1" applyBorder="1" applyAlignment="1">
      <alignment horizontal="center" vertical="center"/>
    </xf>
    <xf numFmtId="164" fontId="6" fillId="2" borderId="23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22" xfId="1" applyNumberFormat="1" applyFont="1" applyFill="1" applyBorder="1" applyAlignment="1">
      <alignment horizontal="center" vertical="center"/>
    </xf>
    <xf numFmtId="9" fontId="6" fillId="2" borderId="21" xfId="2" applyFont="1" applyFill="1" applyBorder="1" applyAlignment="1">
      <alignment horizontal="center" vertical="center"/>
    </xf>
    <xf numFmtId="9" fontId="6" fillId="2" borderId="23" xfId="2" applyFont="1" applyFill="1" applyBorder="1" applyAlignment="1">
      <alignment horizontal="center" vertical="center"/>
    </xf>
    <xf numFmtId="164" fontId="3" fillId="8" borderId="17" xfId="1" applyNumberFormat="1" applyFont="1" applyFill="1" applyBorder="1"/>
    <xf numFmtId="0" fontId="6" fillId="2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center" wrapText="1"/>
    </xf>
    <xf numFmtId="0" fontId="9" fillId="4" borderId="26" xfId="0" applyFont="1" applyFill="1" applyBorder="1" applyAlignment="1">
      <alignment vertical="top"/>
    </xf>
    <xf numFmtId="0" fontId="0" fillId="4" borderId="29" xfId="0" applyFill="1" applyBorder="1"/>
    <xf numFmtId="0" fontId="0" fillId="4" borderId="30" xfId="0" applyFill="1" applyBorder="1"/>
    <xf numFmtId="21" fontId="11" fillId="0" borderId="0" xfId="0" applyNumberFormat="1" applyFont="1" applyAlignment="1">
      <alignment horizontal="right" vertical="top"/>
    </xf>
    <xf numFmtId="0" fontId="0" fillId="0" borderId="0" xfId="0"/>
    <xf numFmtId="0" fontId="10" fillId="5" borderId="26" xfId="0" applyFont="1" applyFill="1" applyBorder="1" applyAlignment="1">
      <alignment vertical="top"/>
    </xf>
    <xf numFmtId="0" fontId="0" fillId="5" borderId="29" xfId="0" applyFill="1" applyBorder="1"/>
    <xf numFmtId="0" fontId="0" fillId="5" borderId="30" xfId="0" applyFill="1" applyBorder="1"/>
    <xf numFmtId="167" fontId="11" fillId="0" borderId="0" xfId="0" applyNumberFormat="1" applyFont="1" applyAlignment="1">
      <alignment horizontal="left" vertical="top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34" fillId="44" borderId="62" xfId="0" applyFont="1" applyFill="1" applyBorder="1" applyAlignment="1">
      <alignment horizontal="center" vertical="center" wrapText="1"/>
    </xf>
    <xf numFmtId="0" fontId="34" fillId="44" borderId="63" xfId="0" applyFont="1" applyFill="1" applyBorder="1" applyAlignment="1">
      <alignment horizontal="center" vertical="center" wrapText="1"/>
    </xf>
    <xf numFmtId="0" fontId="35" fillId="47" borderId="67" xfId="0" applyFont="1" applyFill="1" applyBorder="1" applyAlignment="1">
      <alignment horizontal="center" vertical="center"/>
    </xf>
    <xf numFmtId="0" fontId="35" fillId="47" borderId="65" xfId="0" applyFont="1" applyFill="1" applyBorder="1" applyAlignment="1">
      <alignment horizontal="center" vertical="center"/>
    </xf>
    <xf numFmtId="0" fontId="34" fillId="20" borderId="66" xfId="0" applyFont="1" applyFill="1" applyBorder="1" applyAlignment="1">
      <alignment horizontal="center" vertical="center"/>
    </xf>
    <xf numFmtId="0" fontId="34" fillId="20" borderId="56" xfId="0" applyFont="1" applyFill="1" applyBorder="1" applyAlignment="1">
      <alignment horizontal="center" vertical="center"/>
    </xf>
    <xf numFmtId="0" fontId="34" fillId="20" borderId="55" xfId="0" applyFont="1" applyFill="1" applyBorder="1" applyAlignment="1">
      <alignment horizontal="center" vertical="center"/>
    </xf>
    <xf numFmtId="0" fontId="34" fillId="22" borderId="62" xfId="0" applyFont="1" applyFill="1" applyBorder="1" applyAlignment="1">
      <alignment horizontal="center" vertical="center"/>
    </xf>
    <xf numFmtId="0" fontId="34" fillId="22" borderId="59" xfId="0" applyFont="1" applyFill="1" applyBorder="1" applyAlignment="1">
      <alignment horizontal="center" vertical="center"/>
    </xf>
    <xf numFmtId="0" fontId="34" fillId="22" borderId="63" xfId="0" applyFont="1" applyFill="1" applyBorder="1" applyAlignment="1">
      <alignment horizontal="center" vertical="center"/>
    </xf>
    <xf numFmtId="0" fontId="34" fillId="31" borderId="62" xfId="0" applyFont="1" applyFill="1" applyBorder="1" applyAlignment="1">
      <alignment horizontal="center" vertical="center"/>
    </xf>
    <xf numFmtId="0" fontId="34" fillId="31" borderId="63" xfId="0" applyFont="1" applyFill="1" applyBorder="1" applyAlignment="1">
      <alignment horizontal="center" vertical="center"/>
    </xf>
    <xf numFmtId="0" fontId="34" fillId="34" borderId="62" xfId="0" applyFont="1" applyFill="1" applyBorder="1" applyAlignment="1">
      <alignment horizontal="center" vertical="center" wrapText="1"/>
    </xf>
    <xf numFmtId="0" fontId="34" fillId="34" borderId="63" xfId="0" applyFont="1" applyFill="1" applyBorder="1" applyAlignment="1">
      <alignment horizontal="center" vertical="center" wrapText="1"/>
    </xf>
    <xf numFmtId="0" fontId="34" fillId="37" borderId="62" xfId="0" applyFont="1" applyFill="1" applyBorder="1" applyAlignment="1">
      <alignment horizontal="center" vertical="center"/>
    </xf>
    <xf numFmtId="0" fontId="34" fillId="37" borderId="59" xfId="0" applyFont="1" applyFill="1" applyBorder="1" applyAlignment="1">
      <alignment horizontal="center" vertical="center"/>
    </xf>
    <xf numFmtId="0" fontId="34" fillId="37" borderId="6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4" fontId="16" fillId="0" borderId="9" xfId="1" applyNumberFormat="1" applyFont="1" applyFill="1" applyBorder="1" applyAlignment="1">
      <alignment horizontal="center"/>
    </xf>
    <xf numFmtId="164" fontId="16" fillId="0" borderId="10" xfId="1" applyNumberFormat="1" applyFont="1" applyFill="1" applyBorder="1" applyAlignment="1">
      <alignment horizontal="center"/>
    </xf>
    <xf numFmtId="164" fontId="16" fillId="0" borderId="11" xfId="1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wrapText="1" readingOrder="1"/>
    </xf>
    <xf numFmtId="0" fontId="23" fillId="0" borderId="37" xfId="0" applyFont="1" applyBorder="1" applyAlignment="1">
      <alignment horizontal="center" wrapText="1" readingOrder="1"/>
    </xf>
    <xf numFmtId="0" fontId="23" fillId="0" borderId="38" xfId="0" applyFont="1" applyBorder="1" applyAlignment="1">
      <alignment horizontal="center" wrapText="1" readingOrder="1"/>
    </xf>
    <xf numFmtId="0" fontId="22" fillId="9" borderId="33" xfId="0" applyFont="1" applyFill="1" applyBorder="1" applyAlignment="1">
      <alignment horizontal="center" wrapText="1"/>
    </xf>
    <xf numFmtId="0" fontId="22" fillId="9" borderId="35" xfId="0" applyFont="1" applyFill="1" applyBorder="1" applyAlignment="1">
      <alignment horizontal="center" wrapText="1"/>
    </xf>
    <xf numFmtId="0" fontId="22" fillId="9" borderId="34" xfId="0" applyFont="1" applyFill="1" applyBorder="1" applyAlignment="1">
      <alignment horizontal="center" wrapText="1"/>
    </xf>
    <xf numFmtId="0" fontId="23" fillId="14" borderId="33" xfId="0" applyFont="1" applyFill="1" applyBorder="1" applyAlignment="1">
      <alignment horizontal="center" wrapText="1" readingOrder="1"/>
    </xf>
    <xf numFmtId="0" fontId="23" fillId="14" borderId="35" xfId="0" applyFont="1" applyFill="1" applyBorder="1" applyAlignment="1">
      <alignment horizontal="center" wrapText="1" readingOrder="1"/>
    </xf>
    <xf numFmtId="0" fontId="23" fillId="15" borderId="40" xfId="0" applyFont="1" applyFill="1" applyBorder="1" applyAlignment="1">
      <alignment horizontal="center" wrapText="1" readingOrder="1"/>
    </xf>
    <xf numFmtId="0" fontId="23" fillId="15" borderId="41" xfId="0" applyFont="1" applyFill="1" applyBorder="1" applyAlignment="1">
      <alignment horizontal="center" wrapText="1" readingOrder="1"/>
    </xf>
    <xf numFmtId="0" fontId="23" fillId="15" borderId="42" xfId="0" applyFont="1" applyFill="1" applyBorder="1" applyAlignment="1">
      <alignment horizontal="center" wrapText="1" readingOrder="1"/>
    </xf>
    <xf numFmtId="0" fontId="23" fillId="15" borderId="43" xfId="0" applyFont="1" applyFill="1" applyBorder="1" applyAlignment="1">
      <alignment horizontal="center" wrapText="1" readingOrder="1"/>
    </xf>
    <xf numFmtId="0" fontId="23" fillId="15" borderId="0" xfId="0" applyFont="1" applyFill="1" applyBorder="1" applyAlignment="1">
      <alignment horizontal="center" wrapText="1" readingOrder="1"/>
    </xf>
    <xf numFmtId="0" fontId="23" fillId="15" borderId="44" xfId="0" applyFont="1" applyFill="1" applyBorder="1" applyAlignment="1">
      <alignment horizontal="center" wrapText="1" readingOrder="1"/>
    </xf>
    <xf numFmtId="0" fontId="23" fillId="15" borderId="39" xfId="0" applyFont="1" applyFill="1" applyBorder="1" applyAlignment="1">
      <alignment horizontal="center" wrapText="1" readingOrder="1"/>
    </xf>
    <xf numFmtId="0" fontId="23" fillId="15" borderId="45" xfId="0" applyFont="1" applyFill="1" applyBorder="1" applyAlignment="1">
      <alignment horizontal="center" wrapText="1" readingOrder="1"/>
    </xf>
    <xf numFmtId="0" fontId="23" fillId="15" borderId="46" xfId="0" applyFont="1" applyFill="1" applyBorder="1" applyAlignment="1">
      <alignment horizontal="center" wrapText="1" readingOrder="1"/>
    </xf>
    <xf numFmtId="0" fontId="27" fillId="16" borderId="40" xfId="0" applyFont="1" applyFill="1" applyBorder="1" applyAlignment="1">
      <alignment horizontal="center" wrapText="1" readingOrder="1"/>
    </xf>
    <xf numFmtId="0" fontId="27" fillId="16" borderId="41" xfId="0" applyFont="1" applyFill="1" applyBorder="1" applyAlignment="1">
      <alignment horizontal="center" wrapText="1" readingOrder="1"/>
    </xf>
    <xf numFmtId="0" fontId="27" fillId="16" borderId="42" xfId="0" applyFont="1" applyFill="1" applyBorder="1" applyAlignment="1">
      <alignment horizontal="center" wrapText="1" readingOrder="1"/>
    </xf>
    <xf numFmtId="0" fontId="27" fillId="16" borderId="43" xfId="0" applyFont="1" applyFill="1" applyBorder="1" applyAlignment="1">
      <alignment horizontal="center" wrapText="1" readingOrder="1"/>
    </xf>
    <xf numFmtId="0" fontId="27" fillId="16" borderId="0" xfId="0" applyFont="1" applyFill="1" applyBorder="1" applyAlignment="1">
      <alignment horizontal="center" wrapText="1" readingOrder="1"/>
    </xf>
    <xf numFmtId="0" fontId="27" fillId="16" borderId="44" xfId="0" applyFont="1" applyFill="1" applyBorder="1" applyAlignment="1">
      <alignment horizontal="center" wrapText="1" readingOrder="1"/>
    </xf>
    <xf numFmtId="0" fontId="27" fillId="16" borderId="39" xfId="0" applyFont="1" applyFill="1" applyBorder="1" applyAlignment="1">
      <alignment horizontal="center" wrapText="1" readingOrder="1"/>
    </xf>
    <xf numFmtId="0" fontId="27" fillId="16" borderId="45" xfId="0" applyFont="1" applyFill="1" applyBorder="1" applyAlignment="1">
      <alignment horizontal="center" wrapText="1" readingOrder="1"/>
    </xf>
    <xf numFmtId="0" fontId="27" fillId="16" borderId="46" xfId="0" applyFont="1" applyFill="1" applyBorder="1" applyAlignment="1">
      <alignment horizontal="center" wrapText="1" readingOrder="1"/>
    </xf>
    <xf numFmtId="0" fontId="23" fillId="12" borderId="33" xfId="0" applyFont="1" applyFill="1" applyBorder="1" applyAlignment="1">
      <alignment horizontal="center" wrapText="1" readingOrder="1"/>
    </xf>
    <xf numFmtId="0" fontId="23" fillId="12" borderId="34" xfId="0" applyFont="1" applyFill="1" applyBorder="1" applyAlignment="1">
      <alignment horizontal="center" wrapText="1" readingOrder="1"/>
    </xf>
    <xf numFmtId="0" fontId="23" fillId="12" borderId="35" xfId="0" applyFont="1" applyFill="1" applyBorder="1" applyAlignment="1">
      <alignment horizontal="center" wrapText="1" readingOrder="1"/>
    </xf>
    <xf numFmtId="0" fontId="27" fillId="13" borderId="33" xfId="0" applyFont="1" applyFill="1" applyBorder="1" applyAlignment="1">
      <alignment horizontal="center" wrapText="1" readingOrder="1"/>
    </xf>
    <xf numFmtId="0" fontId="27" fillId="13" borderId="34" xfId="0" applyFont="1" applyFill="1" applyBorder="1" applyAlignment="1">
      <alignment horizontal="center" wrapText="1" readingOrder="1"/>
    </xf>
    <xf numFmtId="0" fontId="27" fillId="13" borderId="35" xfId="0" applyFont="1" applyFill="1" applyBorder="1" applyAlignment="1">
      <alignment horizontal="center" wrapText="1" readingOrder="1"/>
    </xf>
    <xf numFmtId="0" fontId="26" fillId="0" borderId="36" xfId="0" applyFont="1" applyBorder="1" applyAlignment="1">
      <alignment horizontal="center" vertical="center" wrapText="1" readingOrder="1"/>
    </xf>
    <xf numFmtId="0" fontId="26" fillId="0" borderId="37" xfId="0" applyFont="1" applyBorder="1" applyAlignment="1">
      <alignment horizontal="center" vertical="center" wrapText="1" readingOrder="1"/>
    </xf>
    <xf numFmtId="0" fontId="26" fillId="0" borderId="38" xfId="0" applyFont="1" applyBorder="1" applyAlignment="1">
      <alignment horizontal="center" vertical="center" wrapText="1" readingOrder="1"/>
    </xf>
    <xf numFmtId="0" fontId="23" fillId="14" borderId="34" xfId="0" applyFont="1" applyFill="1" applyBorder="1" applyAlignment="1">
      <alignment horizontal="center" wrapText="1" readingOrder="1"/>
    </xf>
    <xf numFmtId="0" fontId="22" fillId="0" borderId="33" xfId="0" applyFont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 readingOrder="1"/>
    </xf>
    <xf numFmtId="0" fontId="23" fillId="0" borderId="34" xfId="0" applyFont="1" applyBorder="1" applyAlignment="1">
      <alignment horizontal="center" wrapText="1" readingOrder="1"/>
    </xf>
    <xf numFmtId="0" fontId="23" fillId="0" borderId="35" xfId="0" applyFont="1" applyBorder="1" applyAlignment="1">
      <alignment horizontal="center" wrapText="1" readingOrder="1"/>
    </xf>
    <xf numFmtId="0" fontId="23" fillId="15" borderId="33" xfId="0" applyFont="1" applyFill="1" applyBorder="1" applyAlignment="1">
      <alignment horizontal="center" wrapText="1" readingOrder="1"/>
    </xf>
    <xf numFmtId="0" fontId="23" fillId="15" borderId="34" xfId="0" applyFont="1" applyFill="1" applyBorder="1" applyAlignment="1">
      <alignment horizontal="center" wrapText="1" readingOrder="1"/>
    </xf>
    <xf numFmtId="0" fontId="23" fillId="15" borderId="35" xfId="0" applyFont="1" applyFill="1" applyBorder="1" applyAlignment="1">
      <alignment horizontal="center" wrapText="1" readingOrder="1"/>
    </xf>
    <xf numFmtId="0" fontId="25" fillId="13" borderId="36" xfId="0" applyFont="1" applyFill="1" applyBorder="1" applyAlignment="1">
      <alignment horizontal="center" wrapText="1" readingOrder="1"/>
    </xf>
    <xf numFmtId="0" fontId="25" fillId="13" borderId="38" xfId="0" applyFont="1" applyFill="1" applyBorder="1" applyAlignment="1">
      <alignment horizontal="center" wrapText="1" readingOrder="1"/>
    </xf>
    <xf numFmtId="0" fontId="23" fillId="11" borderId="36" xfId="0" applyFont="1" applyFill="1" applyBorder="1" applyAlignment="1">
      <alignment horizontal="center" wrapText="1" readingOrder="1"/>
    </xf>
    <xf numFmtId="0" fontId="23" fillId="11" borderId="38" xfId="0" applyFont="1" applyFill="1" applyBorder="1" applyAlignment="1">
      <alignment horizontal="center" wrapText="1" readingOrder="1"/>
    </xf>
    <xf numFmtId="0" fontId="22" fillId="9" borderId="36" xfId="0" applyFont="1" applyFill="1" applyBorder="1" applyAlignment="1">
      <alignment horizontal="center" wrapText="1"/>
    </xf>
    <xf numFmtId="0" fontId="22" fillId="9" borderId="38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1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9" fillId="4" borderId="26" xfId="0" applyFont="1" applyFill="1" applyBorder="1" applyAlignment="1">
      <alignment vertical="top"/>
    </xf>
    <xf numFmtId="0" fontId="10" fillId="5" borderId="26" xfId="0" applyFont="1" applyFill="1" applyBorder="1" applyAlignment="1">
      <alignment vertical="top"/>
    </xf>
    <xf numFmtId="167" fontId="11" fillId="0" borderId="0" xfId="0" applyNumberFormat="1" applyFont="1" applyAlignment="1">
      <alignment horizontal="left" vertical="top"/>
    </xf>
    <xf numFmtId="0" fontId="10" fillId="0" borderId="4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8" xfId="0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5" borderId="29" xfId="0" applyFill="1" applyBorder="1" applyAlignment="1"/>
    <xf numFmtId="0" fontId="0" fillId="5" borderId="30" xfId="0" applyFill="1" applyBorder="1" applyAlignment="1"/>
    <xf numFmtId="0" fontId="0" fillId="0" borderId="0" xfId="0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2000" b="1"/>
              <a:t>North America - FC1</a:t>
            </a:r>
            <a:r>
              <a:rPr lang="en-GB" sz="2000" b="1" baseline="0"/>
              <a:t> 2015 Sales Plan</a:t>
            </a:r>
            <a:endParaRPr lang="en-GB" sz="2000" b="1"/>
          </a:p>
        </c:rich>
      </c:tx>
      <c:layout>
        <c:manualLayout>
          <c:xMode val="edge"/>
          <c:yMode val="edge"/>
          <c:x val="0.24389068210926526"/>
          <c:y val="8.0201435495188642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4308654196863985E-2"/>
          <c:y val="0.1189047469210207"/>
          <c:w val="0.8845401174168297"/>
          <c:h val="0.71467764060356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Data'!$B$1:$B$2</c:f>
              <c:strCache>
                <c:ptCount val="2"/>
                <c:pt idx="0">
                  <c:v>Invisible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Data'!$A$3:$A$13</c:f>
              <c:strCache>
                <c:ptCount val="11"/>
                <c:pt idx="0">
                  <c:v>2014 Sales</c:v>
                </c:pt>
                <c:pt idx="1">
                  <c:v>BU15</c:v>
                </c:pt>
                <c:pt idx="2">
                  <c:v>W&amp;N</c:v>
                </c:pt>
                <c:pt idx="3">
                  <c:v>Liquitex</c:v>
                </c:pt>
                <c:pt idx="4">
                  <c:v>Snazaroo</c:v>
                </c:pt>
                <c:pt idx="5">
                  <c:v>L&amp;B</c:v>
                </c:pt>
                <c:pt idx="6">
                  <c:v>Reeves</c:v>
                </c:pt>
                <c:pt idx="7">
                  <c:v>Conte a Paris</c:v>
                </c:pt>
                <c:pt idx="8">
                  <c:v>Other Brands</c:v>
                </c:pt>
                <c:pt idx="9">
                  <c:v>NPD</c:v>
                </c:pt>
                <c:pt idx="10">
                  <c:v>FC1</c:v>
                </c:pt>
              </c:strCache>
            </c:strRef>
          </c:cat>
          <c:val>
            <c:numRef>
              <c:f>'Chart Data'!$B$3:$B$13</c:f>
              <c:numCache>
                <c:formatCode>_-* #,##0.000_-;\-* #,##0.000_-;_-* "-"??_-;_-@_-</c:formatCode>
                <c:ptCount val="11"/>
                <c:pt idx="2" formatCode="_(* #,##0.00_);_(* \(#,##0.00\);_(* &quot;-&quot;??_);_(@_)">
                  <c:v>68</c:v>
                </c:pt>
                <c:pt idx="3" formatCode="_(* #,##0.00_);_(* \(#,##0.00\);_(* &quot;-&quot;??_);_(@_)">
                  <c:v>70</c:v>
                </c:pt>
                <c:pt idx="4" formatCode="_(* #,##0.00_);_(* \(#,##0.00\);_(* &quot;-&quot;??_);_(@_)">
                  <c:v>71.5</c:v>
                </c:pt>
                <c:pt idx="5" formatCode="_(* #,##0.00_);_(* \(#,##0.00\);_(* &quot;-&quot;??_);_(@_)">
                  <c:v>72.5</c:v>
                </c:pt>
                <c:pt idx="6" formatCode="_(* #,##0.00_);_(* \(#,##0.00\);_(* &quot;-&quot;??_);_(@_)">
                  <c:v>73.5</c:v>
                </c:pt>
                <c:pt idx="7" formatCode="_(* #,##0.00_);_(* \(#,##0.00\);_(* &quot;-&quot;??_);_(@_)">
                  <c:v>74.3</c:v>
                </c:pt>
                <c:pt idx="8" formatCode="_(* #,##0.00_);_(* \(#,##0.00\);_(* &quot;-&quot;??_);_(@_)">
                  <c:v>74.399999999999991</c:v>
                </c:pt>
                <c:pt idx="9" formatCode="_(* #,##0.00_);_(* \(#,##0.00\);_(* &quot;-&quot;??_);_(@_)">
                  <c:v>74.399999999999991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C-42FE-85CE-18D102663E3D}"/>
            </c:ext>
          </c:extLst>
        </c:ser>
        <c:ser>
          <c:idx val="1"/>
          <c:order val="1"/>
          <c:tx>
            <c:strRef>
              <c:f>'Chart Data'!$C$1:$C$2</c:f>
              <c:strCache>
                <c:ptCount val="2"/>
                <c:pt idx="0">
                  <c:v>FC1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Data'!$A$3:$A$13</c:f>
              <c:strCache>
                <c:ptCount val="11"/>
                <c:pt idx="0">
                  <c:v>2014 Sales</c:v>
                </c:pt>
                <c:pt idx="1">
                  <c:v>BU15</c:v>
                </c:pt>
                <c:pt idx="2">
                  <c:v>W&amp;N</c:v>
                </c:pt>
                <c:pt idx="3">
                  <c:v>Liquitex</c:v>
                </c:pt>
                <c:pt idx="4">
                  <c:v>Snazaroo</c:v>
                </c:pt>
                <c:pt idx="5">
                  <c:v>L&amp;B</c:v>
                </c:pt>
                <c:pt idx="6">
                  <c:v>Reeves</c:v>
                </c:pt>
                <c:pt idx="7">
                  <c:v>Conte a Paris</c:v>
                </c:pt>
                <c:pt idx="8">
                  <c:v>Other Brands</c:v>
                </c:pt>
                <c:pt idx="9">
                  <c:v>NPD</c:v>
                </c:pt>
                <c:pt idx="10">
                  <c:v>FC1</c:v>
                </c:pt>
              </c:strCache>
            </c:strRef>
          </c:cat>
          <c:val>
            <c:numRef>
              <c:f>'Chart Data'!$C$3:$C$13</c:f>
              <c:numCache>
                <c:formatCode>_(* #,##0.00_);_(* \(#,##0.00\);_(* "-"??_);_(@_)</c:formatCode>
                <c:ptCount val="11"/>
                <c:pt idx="10" formatCode="_-* #,##0_-;\-* #,##0_-;_-* &quot;-&quot;??_-;_-@_-">
                  <c:v>74.399999999999991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C-42FE-85CE-18D102663E3D}"/>
            </c:ext>
          </c:extLst>
        </c:ser>
        <c:ser>
          <c:idx val="2"/>
          <c:order val="2"/>
          <c:tx>
            <c:strRef>
              <c:f>'Chart Data'!$D$1:$D$2</c:f>
              <c:strCache>
                <c:ptCount val="2"/>
                <c:pt idx="0">
                  <c:v>Minus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Data'!$A$3:$A$13</c:f>
              <c:strCache>
                <c:ptCount val="11"/>
                <c:pt idx="0">
                  <c:v>2014 Sales</c:v>
                </c:pt>
                <c:pt idx="1">
                  <c:v>BU15</c:v>
                </c:pt>
                <c:pt idx="2">
                  <c:v>W&amp;N</c:v>
                </c:pt>
                <c:pt idx="3">
                  <c:v>Liquitex</c:v>
                </c:pt>
                <c:pt idx="4">
                  <c:v>Snazaroo</c:v>
                </c:pt>
                <c:pt idx="5">
                  <c:v>L&amp;B</c:v>
                </c:pt>
                <c:pt idx="6">
                  <c:v>Reeves</c:v>
                </c:pt>
                <c:pt idx="7">
                  <c:v>Conte a Paris</c:v>
                </c:pt>
                <c:pt idx="8">
                  <c:v>Other Brands</c:v>
                </c:pt>
                <c:pt idx="9">
                  <c:v>NPD</c:v>
                </c:pt>
                <c:pt idx="10">
                  <c:v>FC1</c:v>
                </c:pt>
              </c:strCache>
            </c:strRef>
          </c:cat>
          <c:val>
            <c:numRef>
              <c:f>'Chart Data'!$D$3:$D$13</c:f>
              <c:numCache>
                <c:formatCode>_(* #,##0.00_);_(* \(#,##0.00\);_(* "-"??_);_(@_)</c:formatCode>
                <c:ptCount val="11"/>
                <c:pt idx="8" formatCode="_-* #,##0.0_-;\-* #,##0.0_-;_-* &quot;-&quot;??_-;_-@_-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C-42FE-85CE-18D102663E3D}"/>
            </c:ext>
          </c:extLst>
        </c:ser>
        <c:ser>
          <c:idx val="3"/>
          <c:order val="3"/>
          <c:tx>
            <c:strRef>
              <c:f>'Chart Data'!$E$1:$E$2</c:f>
              <c:strCache>
                <c:ptCount val="2"/>
                <c:pt idx="0">
                  <c:v>Plus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Data'!$A$3:$A$13</c:f>
              <c:strCache>
                <c:ptCount val="11"/>
                <c:pt idx="0">
                  <c:v>2014 Sales</c:v>
                </c:pt>
                <c:pt idx="1">
                  <c:v>BU15</c:v>
                </c:pt>
                <c:pt idx="2">
                  <c:v>W&amp;N</c:v>
                </c:pt>
                <c:pt idx="3">
                  <c:v>Liquitex</c:v>
                </c:pt>
                <c:pt idx="4">
                  <c:v>Snazaroo</c:v>
                </c:pt>
                <c:pt idx="5">
                  <c:v>L&amp;B</c:v>
                </c:pt>
                <c:pt idx="6">
                  <c:v>Reeves</c:v>
                </c:pt>
                <c:pt idx="7">
                  <c:v>Conte a Paris</c:v>
                </c:pt>
                <c:pt idx="8">
                  <c:v>Other Brands</c:v>
                </c:pt>
                <c:pt idx="9">
                  <c:v>NPD</c:v>
                </c:pt>
                <c:pt idx="10">
                  <c:v>FC1</c:v>
                </c:pt>
              </c:strCache>
            </c:strRef>
          </c:cat>
          <c:val>
            <c:numRef>
              <c:f>'Chart Data'!$E$3:$E$13</c:f>
              <c:numCache>
                <c:formatCode>_(* #,##0.00_);_(* \(#,##0.00\);_(* "-"??_);_(@_)</c:formatCode>
                <c:ptCount val="11"/>
                <c:pt idx="2" formatCode="_-* #,##0.0_-;\-* #,##0.0_-;_-* &quot;-&quot;??_-;_-@_-">
                  <c:v>2</c:v>
                </c:pt>
                <c:pt idx="3" formatCode="_-* #,##0.0_-;\-* #,##0.0_-;_-* &quot;-&quot;??_-;_-@_-">
                  <c:v>1.5</c:v>
                </c:pt>
                <c:pt idx="4" formatCode="_-* #,##0.0_-;\-* #,##0.0_-;_-* &quot;-&quot;??_-;_-@_-">
                  <c:v>1</c:v>
                </c:pt>
                <c:pt idx="5" formatCode="_-* #,##0.0_-;\-* #,##0.0_-;_-* &quot;-&quot;??_-;_-@_-">
                  <c:v>1</c:v>
                </c:pt>
                <c:pt idx="6" formatCode="_-* #,##0.0_-;\-* #,##0.0_-;_-* &quot;-&quot;??_-;_-@_-">
                  <c:v>0.8</c:v>
                </c:pt>
                <c:pt idx="7" formatCode="_-* #,##0.0_-;\-* #,##0.0_-;_-* &quot;-&quot;??_-;_-@_-">
                  <c:v>0.6</c:v>
                </c:pt>
                <c:pt idx="9" formatCode="_-* #,##0.0_-;\-* #,##0.0_-;_-* &quot;-&quot;??_-;_-@_-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6C-42FE-85CE-18D102663E3D}"/>
            </c:ext>
          </c:extLst>
        </c:ser>
        <c:ser>
          <c:idx val="4"/>
          <c:order val="4"/>
          <c:tx>
            <c:strRef>
              <c:f>'Chart Data'!$F$1:$F$2</c:f>
              <c:strCache>
                <c:ptCount val="2"/>
                <c:pt idx="0">
                  <c:v>2014 Sales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6C-42FE-85CE-18D102663E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Data'!$A$3:$A$13</c:f>
              <c:strCache>
                <c:ptCount val="11"/>
                <c:pt idx="0">
                  <c:v>2014 Sales</c:v>
                </c:pt>
                <c:pt idx="1">
                  <c:v>BU15</c:v>
                </c:pt>
                <c:pt idx="2">
                  <c:v>W&amp;N</c:v>
                </c:pt>
                <c:pt idx="3">
                  <c:v>Liquitex</c:v>
                </c:pt>
                <c:pt idx="4">
                  <c:v>Snazaroo</c:v>
                </c:pt>
                <c:pt idx="5">
                  <c:v>L&amp;B</c:v>
                </c:pt>
                <c:pt idx="6">
                  <c:v>Reeves</c:v>
                </c:pt>
                <c:pt idx="7">
                  <c:v>Conte a Paris</c:v>
                </c:pt>
                <c:pt idx="8">
                  <c:v>Other Brands</c:v>
                </c:pt>
                <c:pt idx="9">
                  <c:v>NPD</c:v>
                </c:pt>
                <c:pt idx="10">
                  <c:v>FC1</c:v>
                </c:pt>
              </c:strCache>
            </c:strRef>
          </c:cat>
          <c:val>
            <c:numRef>
              <c:f>'Chart Data'!$F$3:$F$13</c:f>
              <c:numCache>
                <c:formatCode>_-* #,##0_-;\-* #,##0_-;_-* "-"??_-;_-@_-</c:formatCode>
                <c:ptCount val="11"/>
                <c:pt idx="0">
                  <c:v>68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6C-42FE-85CE-18D102663E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997963264"/>
        <c:axId val="937805504"/>
      </c:barChart>
      <c:catAx>
        <c:axId val="9979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7805504"/>
        <c:crosses val="autoZero"/>
        <c:auto val="1"/>
        <c:lblAlgn val="ctr"/>
        <c:lblOffset val="100"/>
        <c:noMultiLvlLbl val="0"/>
      </c:catAx>
      <c:valAx>
        <c:axId val="937805504"/>
        <c:scaling>
          <c:orientation val="minMax"/>
          <c:max val="78"/>
          <c:min val="65"/>
        </c:scaling>
        <c:delete val="0"/>
        <c:axPos val="l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7963264"/>
        <c:crosses val="autoZero"/>
        <c:crossBetween val="between"/>
        <c:majorUnit val="2"/>
        <c:minorUnit val="2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90" workbookViewId="0" xr3:uid="{11A3ACCB-1F19-5AC9-A611-4158731A345D}"/>
  </sheetViews>
  <pageMargins left="0.75" right="0.18" top="0.17" bottom="0.38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52400" cy="152400"/>
    <xdr:pic>
      <xdr:nvPicPr>
        <xdr:cNvPr id="2" name="filter.gif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1</xdr:row>
      <xdr:rowOff>0</xdr:rowOff>
    </xdr:from>
    <xdr:ext cx="114300" cy="114300"/>
    <xdr:pic>
      <xdr:nvPicPr>
        <xdr:cNvPr id="3" name="sparsity.gif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5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131093</xdr:colOff>
      <xdr:row>0</xdr:row>
      <xdr:rowOff>0</xdr:rowOff>
    </xdr:from>
    <xdr:to>
      <xdr:col>6</xdr:col>
      <xdr:colOff>259837</xdr:colOff>
      <xdr:row>1</xdr:row>
      <xdr:rowOff>145852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3179093" y="0"/>
          <a:ext cx="738344" cy="307777"/>
        </a:xfrm>
        <a:prstGeom prst="rect">
          <a:avLst/>
        </a:prstGeom>
        <a:solidFill>
          <a:srgbClr val="FF0000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/>
            <a:t>Reeves </a:t>
          </a:r>
        </a:p>
      </xdr:txBody>
    </xdr:sp>
    <xdr:clientData/>
  </xdr:twoCellAnchor>
  <xdr:twoCellAnchor>
    <xdr:from>
      <xdr:col>3</xdr:col>
      <xdr:colOff>417562</xdr:colOff>
      <xdr:row>0</xdr:row>
      <xdr:rowOff>19428</xdr:rowOff>
    </xdr:from>
    <xdr:to>
      <xdr:col>5</xdr:col>
      <xdr:colOff>53917</xdr:colOff>
      <xdr:row>2</xdr:row>
      <xdr:rowOff>7074</xdr:rowOff>
    </xdr:to>
    <xdr:sp macro="" textlink="">
      <xdr:nvSpPr>
        <xdr:cNvPr id="8" name="TextBox 12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2246362" y="19428"/>
          <a:ext cx="855555" cy="311496"/>
        </a:xfrm>
        <a:prstGeom prst="rect">
          <a:avLst/>
        </a:prstGeom>
        <a:solidFill>
          <a:srgbClr val="92D050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>
              <a:solidFill>
                <a:schemeClr val="bg1"/>
              </a:solidFill>
            </a:rPr>
            <a:t>L&amp;B</a:t>
          </a:r>
        </a:p>
      </xdr:txBody>
    </xdr:sp>
    <xdr:clientData/>
  </xdr:twoCellAnchor>
  <xdr:twoCellAnchor>
    <xdr:from>
      <xdr:col>6</xdr:col>
      <xdr:colOff>361052</xdr:colOff>
      <xdr:row>0</xdr:row>
      <xdr:rowOff>19239</xdr:rowOff>
    </xdr:from>
    <xdr:to>
      <xdr:col>8</xdr:col>
      <xdr:colOff>72491</xdr:colOff>
      <xdr:row>2</xdr:row>
      <xdr:rowOff>3166</xdr:rowOff>
    </xdr:to>
    <xdr:sp macro="" textlink="">
      <xdr:nvSpPr>
        <xdr:cNvPr id="9" name="TextBox 1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4018652" y="19239"/>
          <a:ext cx="930639" cy="307777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/>
            <a:t>Snazaroo  </a:t>
          </a:r>
        </a:p>
      </xdr:txBody>
    </xdr:sp>
    <xdr:clientData/>
  </xdr:twoCellAnchor>
  <xdr:twoCellAnchor>
    <xdr:from>
      <xdr:col>1</xdr:col>
      <xdr:colOff>0</xdr:colOff>
      <xdr:row>0</xdr:row>
      <xdr:rowOff>377</xdr:rowOff>
    </xdr:from>
    <xdr:to>
      <xdr:col>2</xdr:col>
      <xdr:colOff>12686</xdr:colOff>
      <xdr:row>1</xdr:row>
      <xdr:rowOff>146229</xdr:rowOff>
    </xdr:to>
    <xdr:sp macro="" textlink="">
      <xdr:nvSpPr>
        <xdr:cNvPr id="10" name="TextBox 14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609600" y="377"/>
          <a:ext cx="622286" cy="30777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/>
            <a:t>W&amp;N </a:t>
          </a:r>
        </a:p>
      </xdr:txBody>
    </xdr:sp>
    <xdr:clientData/>
  </xdr:twoCellAnchor>
  <xdr:twoCellAnchor>
    <xdr:from>
      <xdr:col>2</xdr:col>
      <xdr:colOff>149324</xdr:colOff>
      <xdr:row>0</xdr:row>
      <xdr:rowOff>19428</xdr:rowOff>
    </xdr:from>
    <xdr:to>
      <xdr:col>3</xdr:col>
      <xdr:colOff>336930</xdr:colOff>
      <xdr:row>2</xdr:row>
      <xdr:rowOff>3355</xdr:rowOff>
    </xdr:to>
    <xdr:sp macro="" textlink="">
      <xdr:nvSpPr>
        <xdr:cNvPr id="11" name="TextBox 15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1368524" y="19428"/>
          <a:ext cx="797206" cy="307777"/>
        </a:xfrm>
        <a:prstGeom prst="rect">
          <a:avLst/>
        </a:prstGeom>
        <a:solidFill>
          <a:schemeClr val="tx1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>
              <a:solidFill>
                <a:schemeClr val="bg1"/>
              </a:solidFill>
            </a:rPr>
            <a:t>Liquitex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726083" cy="69426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0.22964</cdr:x>
      <cdr:y>0.51247</cdr:y>
    </cdr:from>
    <cdr:to>
      <cdr:x>0.88132</cdr:x>
      <cdr:y>0.75303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F5A41ECF-B92A-4517-890F-70AD0F9868ED}"/>
            </a:ext>
          </a:extLst>
        </cdr:cNvPr>
        <cdr:cNvCxnSpPr/>
      </cdr:nvCxnSpPr>
      <cdr:spPr>
        <a:xfrm xmlns:a="http://schemas.openxmlformats.org/drawingml/2006/main" flipV="1">
          <a:off x="2237609" y="3568395"/>
          <a:ext cx="6349948" cy="1675044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0.4958</cdr:x>
      <cdr:y>0.60106</cdr:y>
    </cdr:from>
    <cdr:to>
      <cdr:x>0.57892</cdr:x>
      <cdr:y>0.67339</cdr:y>
    </cdr:to>
    <cdr:sp macro="" textlink="">
      <cdr:nvSpPr>
        <cdr:cNvPr id="5" name="Oval 4"/>
        <cdr:cNvSpPr/>
      </cdr:nvSpPr>
      <cdr:spPr>
        <a:xfrm xmlns:a="http://schemas.openxmlformats.org/drawingml/2006/main" rot="20811897">
          <a:off x="4831059" y="4185256"/>
          <a:ext cx="809902" cy="50362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tx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200"/>
            <a:t>+6%</a:t>
          </a:r>
        </a:p>
      </cdr:txBody>
    </cdr:sp>
  </cdr:relSizeAnchor>
  <cdr:relSizeAnchor xmlns:cdr="http://schemas.openxmlformats.org/drawingml/2006/chartDrawing">
    <cdr:from>
      <cdr:x>0.16742</cdr:x>
      <cdr:y>0.14937</cdr:y>
    </cdr:from>
    <cdr:to>
      <cdr:x>0.67865</cdr:x>
      <cdr:y>0.22013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1293" y="1040085"/>
          <a:ext cx="4981466" cy="492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52400" cy="152400"/>
    <xdr:pic>
      <xdr:nvPicPr>
        <xdr:cNvPr id="2" name="filter.gif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1</xdr:row>
      <xdr:rowOff>0</xdr:rowOff>
    </xdr:from>
    <xdr:ext cx="114300" cy="114300"/>
    <xdr:pic>
      <xdr:nvPicPr>
        <xdr:cNvPr id="3" name="sparsity.gif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5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0</xdr:row>
      <xdr:rowOff>0</xdr:rowOff>
    </xdr:from>
    <xdr:ext cx="152400" cy="152400"/>
    <xdr:pic>
      <xdr:nvPicPr>
        <xdr:cNvPr id="4" name="filter.gif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1</xdr:row>
      <xdr:rowOff>0</xdr:rowOff>
    </xdr:from>
    <xdr:ext cx="114300" cy="114300"/>
    <xdr:pic>
      <xdr:nvPicPr>
        <xdr:cNvPr id="5" name="sparsity.gif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5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52400" cy="152400"/>
    <xdr:pic>
      <xdr:nvPicPr>
        <xdr:cNvPr id="2" name="filter.gif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1</xdr:row>
      <xdr:rowOff>0</xdr:rowOff>
    </xdr:from>
    <xdr:ext cx="114300" cy="114300"/>
    <xdr:pic>
      <xdr:nvPicPr>
        <xdr:cNvPr id="3" name="sparsity.gif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5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0</xdr:row>
      <xdr:rowOff>0</xdr:rowOff>
    </xdr:from>
    <xdr:ext cx="152400" cy="152400"/>
    <xdr:pic>
      <xdr:nvPicPr>
        <xdr:cNvPr id="4" name="filter.gif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1</xdr:row>
      <xdr:rowOff>0</xdr:rowOff>
    </xdr:from>
    <xdr:ext cx="114300" cy="114300"/>
    <xdr:pic>
      <xdr:nvPicPr>
        <xdr:cNvPr id="5" name="sparsity.gif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5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52400" cy="152400"/>
    <xdr:pic>
      <xdr:nvPicPr>
        <xdr:cNvPr id="2" name="filter.gif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1</xdr:row>
      <xdr:rowOff>0</xdr:rowOff>
    </xdr:from>
    <xdr:ext cx="114300" cy="114300"/>
    <xdr:pic>
      <xdr:nvPicPr>
        <xdr:cNvPr id="3" name="sparsity.gif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5"/>
          <a:ext cx="114300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C31"/>
  <sheetViews>
    <sheetView showGridLines="0" workbookViewId="0" xr3:uid="{AEA406A1-0E4B-5B11-9CD5-51D6E497D94C}">
      <selection activeCell="B37" sqref="B37"/>
    </sheetView>
  </sheetViews>
  <sheetFormatPr defaultRowHeight="12.75"/>
  <cols>
    <col min="1" max="1" width="4.140625" style="56" customWidth="1"/>
    <col min="2" max="2" width="30.7109375" customWidth="1"/>
    <col min="3" max="3" width="98" bestFit="1" customWidth="1"/>
  </cols>
  <sheetData>
    <row r="2" spans="2:3" s="56" customFormat="1">
      <c r="B2" s="275" t="s">
        <v>0</v>
      </c>
      <c r="C2" s="98" t="s">
        <v>1</v>
      </c>
    </row>
    <row r="3" spans="2:3" s="56" customFormat="1">
      <c r="B3" s="276"/>
      <c r="C3" s="38"/>
    </row>
    <row r="4" spans="2:3" s="274" customFormat="1" hidden="1">
      <c r="B4" s="275" t="s">
        <v>2</v>
      </c>
      <c r="C4" s="226" t="s">
        <v>3</v>
      </c>
    </row>
    <row r="5" spans="2:3" s="274" customFormat="1" hidden="1">
      <c r="B5" s="276"/>
      <c r="C5" s="38"/>
    </row>
    <row r="6" spans="2:3" s="218" customFormat="1">
      <c r="B6" s="275" t="s">
        <v>4</v>
      </c>
      <c r="C6" s="226" t="s">
        <v>5</v>
      </c>
    </row>
    <row r="7" spans="2:3" s="218" customFormat="1">
      <c r="B7" s="276"/>
      <c r="C7" s="38"/>
    </row>
    <row r="8" spans="2:3">
      <c r="B8" s="275" t="s">
        <v>6</v>
      </c>
      <c r="C8" s="226" t="s">
        <v>7</v>
      </c>
    </row>
    <row r="9" spans="2:3">
      <c r="B9" s="276"/>
      <c r="C9" s="178" t="s">
        <v>8</v>
      </c>
    </row>
    <row r="10" spans="2:3" s="218" customFormat="1">
      <c r="B10" s="277"/>
      <c r="C10" s="227"/>
    </row>
    <row r="11" spans="2:3" s="274" customFormat="1">
      <c r="B11" s="276" t="s">
        <v>9</v>
      </c>
      <c r="C11" s="38" t="s">
        <v>10</v>
      </c>
    </row>
    <row r="12" spans="2:3" s="274" customFormat="1">
      <c r="B12" s="277"/>
      <c r="C12" s="227"/>
    </row>
    <row r="13" spans="2:3">
      <c r="B13" s="276" t="s">
        <v>11</v>
      </c>
      <c r="C13" s="178" t="s">
        <v>12</v>
      </c>
    </row>
    <row r="14" spans="2:3">
      <c r="B14" s="277"/>
      <c r="C14" s="227"/>
    </row>
    <row r="15" spans="2:3" s="56" customFormat="1">
      <c r="B15" s="275" t="s">
        <v>13</v>
      </c>
      <c r="C15" s="98" t="s">
        <v>14</v>
      </c>
    </row>
    <row r="16" spans="2:3">
      <c r="B16" s="277"/>
      <c r="C16" s="227"/>
    </row>
    <row r="17" spans="2:3" s="218" customFormat="1">
      <c r="B17" s="275" t="s">
        <v>15</v>
      </c>
      <c r="C17" s="98" t="s">
        <v>14</v>
      </c>
    </row>
    <row r="18" spans="2:3" s="218" customFormat="1">
      <c r="B18" s="277"/>
      <c r="C18" s="227"/>
    </row>
    <row r="19" spans="2:3">
      <c r="B19" s="275" t="s">
        <v>16</v>
      </c>
      <c r="C19" s="226" t="s">
        <v>14</v>
      </c>
    </row>
    <row r="20" spans="2:3">
      <c r="B20" s="277"/>
      <c r="C20" s="227"/>
    </row>
    <row r="21" spans="2:3" s="218" customFormat="1">
      <c r="B21" s="276" t="s">
        <v>17</v>
      </c>
      <c r="C21" s="178" t="s">
        <v>18</v>
      </c>
    </row>
    <row r="22" spans="2:3" s="218" customFormat="1">
      <c r="B22" s="276"/>
      <c r="C22" s="178"/>
    </row>
    <row r="23" spans="2:3">
      <c r="B23" s="275"/>
      <c r="C23" s="98"/>
    </row>
    <row r="24" spans="2:3">
      <c r="B24" s="276" t="s">
        <v>19</v>
      </c>
      <c r="C24" s="178" t="s">
        <v>20</v>
      </c>
    </row>
    <row r="25" spans="2:3" s="56" customFormat="1">
      <c r="B25" s="277"/>
      <c r="C25" s="227" t="s">
        <v>21</v>
      </c>
    </row>
    <row r="26" spans="2:3">
      <c r="B26" s="275"/>
      <c r="C26" s="98"/>
    </row>
    <row r="27" spans="2:3">
      <c r="B27" s="276" t="s">
        <v>22</v>
      </c>
      <c r="C27" s="178" t="s">
        <v>23</v>
      </c>
    </row>
    <row r="28" spans="2:3">
      <c r="B28" s="277"/>
      <c r="C28" s="227" t="s">
        <v>24</v>
      </c>
    </row>
    <row r="30" spans="2:3">
      <c r="B30" s="55" t="s">
        <v>25</v>
      </c>
      <c r="C30" s="456"/>
    </row>
    <row r="31" spans="2:3">
      <c r="B31" s="55"/>
      <c r="C31" s="45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0"/>
  <sheetViews>
    <sheetView showGridLines="0" zoomScale="85" zoomScaleNormal="85" workbookViewId="0" xr3:uid="{7BE570AB-09E9-518F-B8F7-3F91B7162CA9}">
      <selection activeCell="J31" sqref="J31"/>
    </sheetView>
  </sheetViews>
  <sheetFormatPr defaultRowHeight="15" outlineLevelCol="1"/>
  <cols>
    <col min="1" max="1" width="3.140625" style="45" customWidth="1"/>
    <col min="2" max="2" width="16.7109375" style="45" customWidth="1"/>
    <col min="3" max="3" width="9.7109375" style="57" bestFit="1" customWidth="1"/>
    <col min="4" max="4" width="0.85546875" style="57" customWidth="1"/>
    <col min="5" max="5" width="9.5703125" style="45" customWidth="1"/>
    <col min="6" max="6" width="8.7109375" style="45" customWidth="1"/>
    <col min="7" max="7" width="12" style="45" customWidth="1"/>
    <col min="8" max="8" width="11.28515625" style="45" bestFit="1" customWidth="1"/>
    <col min="9" max="9" width="7.85546875" style="45" customWidth="1"/>
    <col min="10" max="10" width="9" style="45" bestFit="1" customWidth="1"/>
    <col min="11" max="11" width="1.140625" style="56" customWidth="1"/>
    <col min="12" max="13" width="9" style="45" bestFit="1" customWidth="1"/>
    <col min="14" max="14" width="11.42578125" style="45" bestFit="1" customWidth="1"/>
    <col min="15" max="15" width="9" style="45" bestFit="1" customWidth="1"/>
    <col min="16" max="16" width="11.28515625" style="45" bestFit="1" customWidth="1"/>
    <col min="17" max="18" width="9.140625" style="45"/>
    <col min="19" max="19" width="11.28515625" style="45" bestFit="1" customWidth="1"/>
    <col min="20" max="20" width="1.140625" style="56" customWidth="1"/>
    <col min="21" max="21" width="12" style="45" customWidth="1"/>
    <col min="22" max="22" width="9.140625" style="45" hidden="1" customWidth="1" outlineLevel="1"/>
    <col min="23" max="23" width="1.85546875" style="45" customWidth="1" collapsed="1"/>
    <col min="24" max="24" width="11.28515625" style="58" bestFit="1" customWidth="1"/>
    <col min="25" max="25" width="10.28515625" style="58" bestFit="1" customWidth="1"/>
    <col min="26" max="26" width="9.140625" style="45"/>
    <col min="27" max="27" width="9.140625" style="56"/>
    <col min="28" max="28" width="9.140625" style="45"/>
    <col min="29" max="29" width="1.140625" style="45" customWidth="1"/>
    <col min="30" max="30" width="12" style="56" customWidth="1"/>
    <col min="31" max="16384" width="9.140625" style="45"/>
  </cols>
  <sheetData>
    <row r="1" spans="1:30">
      <c r="A1" s="456"/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Z1" s="456"/>
      <c r="AA1" s="456"/>
      <c r="AB1" s="456"/>
      <c r="AC1" s="456"/>
      <c r="AD1" s="456"/>
    </row>
    <row r="2" spans="1:30" ht="15.75" customHeight="1">
      <c r="A2" s="456"/>
      <c r="B2" s="148" t="s">
        <v>29</v>
      </c>
      <c r="C2" s="508" t="s">
        <v>193</v>
      </c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10"/>
    </row>
    <row r="3" spans="1:30" ht="15.75" customHeight="1">
      <c r="A3" s="456"/>
      <c r="B3" s="149" t="s">
        <v>31</v>
      </c>
      <c r="C3" s="511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  <c r="X3" s="512"/>
      <c r="Y3" s="512"/>
      <c r="Z3" s="512"/>
      <c r="AA3" s="512"/>
      <c r="AB3" s="512"/>
      <c r="AC3" s="512"/>
      <c r="AD3" s="513"/>
    </row>
    <row r="4" spans="1:30" s="56" customFormat="1">
      <c r="A4" s="456"/>
      <c r="B4" s="456"/>
      <c r="C4" s="456"/>
      <c r="D4" s="57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58"/>
      <c r="Y4" s="58"/>
      <c r="Z4" s="456"/>
      <c r="AA4" s="456"/>
      <c r="AB4" s="456"/>
      <c r="AC4" s="456"/>
      <c r="AD4" s="456"/>
    </row>
    <row r="5" spans="1:30" ht="15" customHeight="1">
      <c r="A5" s="456"/>
      <c r="B5" s="592" t="s">
        <v>194</v>
      </c>
      <c r="C5" s="592" t="s">
        <v>195</v>
      </c>
      <c r="E5" s="522" t="s">
        <v>196</v>
      </c>
      <c r="F5" s="523"/>
      <c r="G5" s="523"/>
      <c r="H5" s="523"/>
      <c r="I5" s="523"/>
      <c r="J5" s="524"/>
      <c r="K5" s="456"/>
      <c r="L5" s="519" t="s">
        <v>197</v>
      </c>
      <c r="M5" s="520"/>
      <c r="N5" s="520"/>
      <c r="O5" s="520"/>
      <c r="P5" s="520"/>
      <c r="Q5" s="520"/>
      <c r="R5" s="520"/>
      <c r="S5" s="521"/>
      <c r="T5" s="456"/>
      <c r="U5" s="592" t="s">
        <v>198</v>
      </c>
      <c r="V5" s="456"/>
      <c r="W5" s="456"/>
      <c r="X5" s="516" t="s">
        <v>199</v>
      </c>
      <c r="Y5" s="517"/>
      <c r="Z5" s="517"/>
      <c r="AA5" s="517"/>
      <c r="AB5" s="518"/>
      <c r="AC5" s="456"/>
      <c r="AD5" s="592" t="s">
        <v>200</v>
      </c>
    </row>
    <row r="6" spans="1:30" s="34" customFormat="1" ht="60">
      <c r="B6" s="593"/>
      <c r="C6" s="593"/>
      <c r="D6" s="57"/>
      <c r="E6" s="594" t="s">
        <v>201</v>
      </c>
      <c r="F6" s="594" t="s">
        <v>202</v>
      </c>
      <c r="G6" s="594" t="s">
        <v>203</v>
      </c>
      <c r="H6" s="594" t="s">
        <v>204</v>
      </c>
      <c r="I6" s="594" t="s">
        <v>205</v>
      </c>
      <c r="J6" s="594" t="s">
        <v>206</v>
      </c>
      <c r="K6" s="456"/>
      <c r="L6" s="594" t="s">
        <v>207</v>
      </c>
      <c r="M6" s="594" t="s">
        <v>208</v>
      </c>
      <c r="N6" s="594" t="s">
        <v>209</v>
      </c>
      <c r="O6" s="594" t="s">
        <v>210</v>
      </c>
      <c r="P6" s="594" t="s">
        <v>211</v>
      </c>
      <c r="Q6" s="594" t="s">
        <v>212</v>
      </c>
      <c r="R6" s="594" t="s">
        <v>213</v>
      </c>
      <c r="S6" s="595" t="s">
        <v>214</v>
      </c>
      <c r="T6" s="456"/>
      <c r="U6" s="593"/>
      <c r="X6" s="147" t="s">
        <v>215</v>
      </c>
      <c r="Y6" s="147" t="s">
        <v>216</v>
      </c>
      <c r="Z6" s="147" t="s">
        <v>217</v>
      </c>
      <c r="AA6" s="147" t="s">
        <v>218</v>
      </c>
      <c r="AB6" s="147" t="s">
        <v>219</v>
      </c>
      <c r="AC6" s="59"/>
      <c r="AD6" s="593"/>
    </row>
    <row r="7" spans="1:30">
      <c r="A7" s="456"/>
      <c r="B7" s="36"/>
      <c r="C7" s="449"/>
      <c r="E7" s="36"/>
      <c r="F7" s="97"/>
      <c r="G7" s="97"/>
      <c r="H7" s="97"/>
      <c r="I7" s="97"/>
      <c r="J7" s="98"/>
      <c r="K7" s="456"/>
      <c r="L7" s="36"/>
      <c r="M7" s="97"/>
      <c r="N7" s="97"/>
      <c r="O7" s="97"/>
      <c r="P7" s="97"/>
      <c r="Q7" s="97"/>
      <c r="R7" s="97"/>
      <c r="S7" s="98"/>
      <c r="T7" s="456"/>
      <c r="U7" s="15"/>
      <c r="V7" s="456"/>
      <c r="W7" s="456"/>
      <c r="X7" s="116"/>
      <c r="Y7" s="117"/>
      <c r="Z7" s="97"/>
      <c r="AA7" s="97"/>
      <c r="AB7" s="98"/>
      <c r="AC7" s="456"/>
      <c r="AD7" s="15"/>
    </row>
    <row r="8" spans="1:30">
      <c r="A8" s="456"/>
      <c r="B8" s="37" t="s">
        <v>220</v>
      </c>
      <c r="C8" s="93">
        <v>0.03</v>
      </c>
      <c r="E8" s="139">
        <v>9598</v>
      </c>
      <c r="F8" s="140">
        <v>9685</v>
      </c>
      <c r="G8" s="91">
        <f>+U8-S8</f>
        <v>10060</v>
      </c>
      <c r="H8" s="91">
        <f>+G8-J8</f>
        <v>9769.4500000000007</v>
      </c>
      <c r="I8" s="91">
        <f>+H8-F8</f>
        <v>84.450000000000728</v>
      </c>
      <c r="J8" s="99">
        <f>+C8*F8</f>
        <v>290.55</v>
      </c>
      <c r="K8" s="456"/>
      <c r="L8" s="139">
        <v>132</v>
      </c>
      <c r="M8" s="140"/>
      <c r="N8" s="140">
        <v>150</v>
      </c>
      <c r="O8" s="140"/>
      <c r="P8" s="140"/>
      <c r="Q8" s="140"/>
      <c r="R8" s="140"/>
      <c r="S8" s="141">
        <f>SUM(L8:R8)</f>
        <v>282</v>
      </c>
      <c r="T8" s="456"/>
      <c r="U8" s="142">
        <v>10342</v>
      </c>
      <c r="V8" s="60">
        <f>+S8+J8+I8+F8</f>
        <v>10342</v>
      </c>
      <c r="W8" s="456"/>
      <c r="X8" s="132"/>
      <c r="Y8" s="133"/>
      <c r="Z8" s="134">
        <v>500</v>
      </c>
      <c r="AA8" s="134"/>
      <c r="AB8" s="135"/>
      <c r="AC8" s="456"/>
      <c r="AD8" s="143">
        <f>Z8/U8</f>
        <v>4.834654805646877E-2</v>
      </c>
    </row>
    <row r="9" spans="1:30">
      <c r="A9" s="456"/>
      <c r="B9" s="37" t="s">
        <v>51</v>
      </c>
      <c r="C9" s="94">
        <f>400/22950</f>
        <v>1.7429193899782137E-2</v>
      </c>
      <c r="E9" s="139">
        <v>1500</v>
      </c>
      <c r="F9" s="140">
        <v>1519</v>
      </c>
      <c r="G9" s="91">
        <f>+U9-S9</f>
        <v>1630</v>
      </c>
      <c r="H9" s="91">
        <f>+G9-J9</f>
        <v>1603.525054466231</v>
      </c>
      <c r="I9" s="91">
        <f>+H9-F9</f>
        <v>84.52505446623104</v>
      </c>
      <c r="J9" s="99">
        <f>+C9*F9</f>
        <v>26.474945533769066</v>
      </c>
      <c r="K9" s="456"/>
      <c r="L9" s="139"/>
      <c r="M9" s="140"/>
      <c r="N9" s="140"/>
      <c r="O9" s="140"/>
      <c r="P9" s="140"/>
      <c r="Q9" s="140">
        <v>50</v>
      </c>
      <c r="R9" s="140"/>
      <c r="S9" s="141">
        <f>SUM(L9:R9)</f>
        <v>50</v>
      </c>
      <c r="T9" s="456"/>
      <c r="U9" s="142">
        <v>1680</v>
      </c>
      <c r="V9" s="60">
        <f>+S9+J9+I9+F9</f>
        <v>1680</v>
      </c>
      <c r="W9" s="456"/>
      <c r="X9" s="132"/>
      <c r="Y9" s="133"/>
      <c r="Z9" s="134">
        <v>100</v>
      </c>
      <c r="AA9" s="134"/>
      <c r="AB9" s="135"/>
      <c r="AC9" s="456"/>
      <c r="AD9" s="143">
        <f>Z9/U9</f>
        <v>5.9523809523809521E-2</v>
      </c>
    </row>
    <row r="10" spans="1:30">
      <c r="A10" s="456"/>
      <c r="B10" s="37" t="s">
        <v>52</v>
      </c>
      <c r="C10" s="93">
        <v>0.02</v>
      </c>
      <c r="E10" s="139">
        <v>750</v>
      </c>
      <c r="F10" s="140">
        <v>836</v>
      </c>
      <c r="G10" s="91">
        <f>+U10-S10</f>
        <v>1029</v>
      </c>
      <c r="H10" s="91">
        <f>+G10-J10</f>
        <v>1012.28</v>
      </c>
      <c r="I10" s="91">
        <f>+H10-F10</f>
        <v>176.27999999999997</v>
      </c>
      <c r="J10" s="99">
        <f>+C10*F10</f>
        <v>16.72</v>
      </c>
      <c r="K10" s="456"/>
      <c r="L10" s="139"/>
      <c r="M10" s="140"/>
      <c r="N10" s="140"/>
      <c r="O10" s="140"/>
      <c r="P10" s="140">
        <v>25</v>
      </c>
      <c r="Q10" s="140"/>
      <c r="R10" s="140"/>
      <c r="S10" s="141">
        <f>SUM(L10:R10)</f>
        <v>25</v>
      </c>
      <c r="T10" s="456"/>
      <c r="U10" s="142">
        <v>1054</v>
      </c>
      <c r="V10" s="60">
        <f>+S10+J10+I10+F10</f>
        <v>1054</v>
      </c>
      <c r="W10" s="456"/>
      <c r="X10" s="132"/>
      <c r="Y10" s="133"/>
      <c r="Z10" s="134">
        <v>50</v>
      </c>
      <c r="AA10" s="134"/>
      <c r="AB10" s="135"/>
      <c r="AC10" s="456"/>
      <c r="AD10" s="143">
        <f>Z10/U10</f>
        <v>4.743833017077799E-2</v>
      </c>
    </row>
    <row r="11" spans="1:30" s="64" customFormat="1">
      <c r="B11" s="103"/>
      <c r="C11" s="104"/>
      <c r="D11" s="57"/>
      <c r="E11" s="105"/>
      <c r="F11" s="62"/>
      <c r="G11" s="62"/>
      <c r="H11" s="62"/>
      <c r="I11" s="62"/>
      <c r="J11" s="106"/>
      <c r="L11" s="100"/>
      <c r="M11" s="101"/>
      <c r="N11" s="101"/>
      <c r="O11" s="101"/>
      <c r="P11" s="101"/>
      <c r="Q11" s="101"/>
      <c r="R11" s="101"/>
      <c r="S11" s="102"/>
      <c r="T11" s="456"/>
      <c r="U11" s="136"/>
      <c r="V11" s="63"/>
      <c r="X11" s="118"/>
      <c r="Y11" s="119"/>
      <c r="Z11" s="2"/>
      <c r="AA11" s="2"/>
      <c r="AB11" s="120"/>
      <c r="AD11" s="144"/>
    </row>
    <row r="12" spans="1:30" s="64" customFormat="1">
      <c r="B12" s="107"/>
      <c r="C12" s="112"/>
      <c r="D12" s="57"/>
      <c r="E12" s="114"/>
      <c r="F12" s="108"/>
      <c r="G12" s="108"/>
      <c r="H12" s="108"/>
      <c r="I12" s="108"/>
      <c r="J12" s="109"/>
      <c r="K12" s="456"/>
      <c r="L12" s="114"/>
      <c r="M12" s="108"/>
      <c r="N12" s="108"/>
      <c r="O12" s="108"/>
      <c r="P12" s="108"/>
      <c r="Q12" s="108"/>
      <c r="R12" s="108"/>
      <c r="S12" s="109"/>
      <c r="T12" s="456"/>
      <c r="U12" s="137"/>
      <c r="V12" s="63"/>
      <c r="X12" s="128"/>
      <c r="Y12" s="129"/>
      <c r="Z12" s="130"/>
      <c r="AA12" s="130"/>
      <c r="AB12" s="131"/>
      <c r="AD12" s="143"/>
    </row>
    <row r="13" spans="1:30" s="67" customFormat="1">
      <c r="B13" s="110" t="s">
        <v>221</v>
      </c>
      <c r="C13" s="113"/>
      <c r="D13" s="57"/>
      <c r="E13" s="115">
        <f>SUM(E8:E12)</f>
        <v>11848</v>
      </c>
      <c r="F13" s="92">
        <f t="shared" ref="F13:S13" si="0">SUM(F8:F12)</f>
        <v>12040</v>
      </c>
      <c r="G13" s="92">
        <f t="shared" si="0"/>
        <v>12719</v>
      </c>
      <c r="H13" s="92">
        <f t="shared" si="0"/>
        <v>12385.255054466232</v>
      </c>
      <c r="I13" s="92">
        <f t="shared" si="0"/>
        <v>345.25505446623174</v>
      </c>
      <c r="J13" s="111">
        <f t="shared" si="0"/>
        <v>333.74494553376906</v>
      </c>
      <c r="K13" s="456"/>
      <c r="L13" s="115">
        <f t="shared" si="0"/>
        <v>132</v>
      </c>
      <c r="M13" s="92">
        <f t="shared" si="0"/>
        <v>0</v>
      </c>
      <c r="N13" s="92">
        <f t="shared" si="0"/>
        <v>150</v>
      </c>
      <c r="O13" s="92">
        <f t="shared" si="0"/>
        <v>0</v>
      </c>
      <c r="P13" s="92">
        <f t="shared" si="0"/>
        <v>25</v>
      </c>
      <c r="Q13" s="92">
        <f t="shared" si="0"/>
        <v>50</v>
      </c>
      <c r="R13" s="92">
        <f t="shared" si="0"/>
        <v>0</v>
      </c>
      <c r="S13" s="111">
        <f t="shared" si="0"/>
        <v>357</v>
      </c>
      <c r="T13" s="456"/>
      <c r="U13" s="138">
        <f>SUM(U8:U12)</f>
        <v>13076</v>
      </c>
      <c r="V13" s="66"/>
      <c r="X13" s="121">
        <f>SUM(X8:X10)</f>
        <v>0</v>
      </c>
      <c r="Y13" s="122">
        <f>SUM(Y8:Y10)</f>
        <v>0</v>
      </c>
      <c r="Z13" s="90">
        <f>SUM(Z8:Z10)</f>
        <v>650</v>
      </c>
      <c r="AA13" s="90">
        <f>SUM(AA8:AA10)</f>
        <v>0</v>
      </c>
      <c r="AB13" s="123">
        <f>SUM(AB8:AB10)</f>
        <v>0</v>
      </c>
      <c r="AD13" s="145">
        <f>Z13/U13</f>
        <v>4.9709391251147136E-2</v>
      </c>
    </row>
    <row r="14" spans="1:30" s="64" customFormat="1">
      <c r="B14" s="95"/>
      <c r="C14" s="96"/>
      <c r="D14" s="57"/>
      <c r="E14" s="100"/>
      <c r="F14" s="101"/>
      <c r="G14" s="101"/>
      <c r="H14" s="101"/>
      <c r="I14" s="101"/>
      <c r="J14" s="102"/>
      <c r="K14" s="456"/>
      <c r="L14" s="100"/>
      <c r="M14" s="101"/>
      <c r="N14" s="101"/>
      <c r="O14" s="101"/>
      <c r="P14" s="101"/>
      <c r="Q14" s="101"/>
      <c r="R14" s="101"/>
      <c r="S14" s="102"/>
      <c r="T14" s="456"/>
      <c r="U14" s="136"/>
      <c r="V14" s="63"/>
      <c r="X14" s="124"/>
      <c r="Y14" s="125"/>
      <c r="Z14" s="126"/>
      <c r="AA14" s="126"/>
      <c r="AB14" s="127"/>
      <c r="AD14" s="146"/>
    </row>
    <row r="15" spans="1:30" s="64" customFormat="1">
      <c r="C15" s="69"/>
      <c r="D15" s="57"/>
      <c r="E15" s="68"/>
      <c r="F15" s="68"/>
      <c r="G15" s="68"/>
      <c r="H15" s="68"/>
      <c r="I15" s="68"/>
      <c r="J15" s="68"/>
      <c r="K15" s="456"/>
      <c r="L15" s="68"/>
      <c r="M15" s="68"/>
      <c r="N15" s="68"/>
      <c r="O15" s="68"/>
      <c r="P15" s="68"/>
      <c r="Q15" s="68"/>
      <c r="R15" s="68"/>
      <c r="S15" s="68"/>
      <c r="T15" s="456"/>
      <c r="U15" s="68"/>
      <c r="V15" s="63"/>
      <c r="X15" s="65"/>
      <c r="Y15" s="65"/>
      <c r="AD15" s="68"/>
    </row>
    <row r="16" spans="1:30" s="70" customFormat="1">
      <c r="C16" s="71"/>
      <c r="D16" s="57"/>
      <c r="E16" s="72"/>
      <c r="F16" s="72"/>
      <c r="G16" s="72"/>
      <c r="H16" s="72"/>
      <c r="I16" s="72"/>
      <c r="J16" s="72"/>
      <c r="K16" s="456"/>
      <c r="L16" s="72"/>
      <c r="M16" s="72"/>
      <c r="N16" s="72"/>
      <c r="O16" s="72"/>
      <c r="P16" s="72"/>
      <c r="Q16" s="72"/>
      <c r="R16" s="72"/>
      <c r="S16" s="72"/>
      <c r="T16" s="456"/>
      <c r="U16" s="72"/>
      <c r="V16" s="73"/>
      <c r="X16" s="505" t="s">
        <v>222</v>
      </c>
      <c r="Y16" s="506"/>
      <c r="Z16" s="506"/>
      <c r="AA16" s="507"/>
      <c r="AB16" s="64"/>
      <c r="AD16" s="72"/>
    </row>
    <row r="17" spans="3:30" s="64" customFormat="1">
      <c r="C17" s="61"/>
      <c r="D17" s="57"/>
      <c r="E17" s="68"/>
      <c r="F17" s="68"/>
      <c r="G17" s="68"/>
      <c r="H17" s="68"/>
      <c r="I17" s="68"/>
      <c r="J17" s="68"/>
      <c r="K17" s="456"/>
      <c r="L17" s="68"/>
      <c r="M17" s="68"/>
      <c r="N17" s="68"/>
      <c r="O17" s="68"/>
      <c r="P17" s="68"/>
      <c r="Q17" s="68"/>
      <c r="R17" s="68"/>
      <c r="S17" s="68"/>
      <c r="T17" s="456"/>
      <c r="U17" s="68"/>
      <c r="V17" s="63"/>
      <c r="X17" s="128"/>
      <c r="Y17" s="181"/>
      <c r="Z17" s="514"/>
      <c r="AA17" s="515"/>
      <c r="AD17" s="68"/>
    </row>
    <row r="18" spans="3:30" s="64" customFormat="1">
      <c r="C18" s="74"/>
      <c r="D18" s="57"/>
      <c r="E18" s="68"/>
      <c r="F18" s="68"/>
      <c r="G18" s="68"/>
      <c r="H18" s="68"/>
      <c r="I18" s="68"/>
      <c r="J18" s="68"/>
      <c r="K18" s="456"/>
      <c r="S18" s="68"/>
      <c r="T18" s="68"/>
      <c r="U18" s="68"/>
      <c r="V18" s="63"/>
      <c r="X18" s="182" t="s">
        <v>223</v>
      </c>
      <c r="Y18" s="183"/>
      <c r="Z18" s="499"/>
      <c r="AA18" s="500"/>
      <c r="AD18" s="68"/>
    </row>
    <row r="19" spans="3:30" s="64" customFormat="1">
      <c r="C19" s="74"/>
      <c r="D19" s="74"/>
      <c r="K19" s="456"/>
      <c r="V19" s="63"/>
      <c r="X19" s="182" t="s">
        <v>224</v>
      </c>
      <c r="Y19" s="184"/>
      <c r="Z19" s="499"/>
      <c r="AA19" s="500"/>
    </row>
    <row r="20" spans="3:30" s="64" customFormat="1">
      <c r="C20" s="74"/>
      <c r="D20" s="74"/>
      <c r="K20" s="456"/>
      <c r="V20" s="63"/>
      <c r="X20" s="182" t="s">
        <v>225</v>
      </c>
      <c r="Y20" s="184"/>
      <c r="Z20" s="499"/>
      <c r="AA20" s="500"/>
    </row>
    <row r="21" spans="3:30" s="64" customFormat="1">
      <c r="C21" s="69"/>
      <c r="D21" s="69"/>
      <c r="G21" s="68"/>
      <c r="H21" s="68"/>
      <c r="I21" s="68"/>
      <c r="J21" s="68"/>
      <c r="K21" s="68"/>
      <c r="S21" s="68"/>
      <c r="T21" s="68"/>
      <c r="V21" s="63"/>
      <c r="X21" s="182"/>
      <c r="Y21" s="184"/>
      <c r="Z21" s="499"/>
      <c r="AA21" s="500"/>
    </row>
    <row r="22" spans="3:30" s="64" customFormat="1">
      <c r="C22" s="69"/>
      <c r="D22" s="69"/>
      <c r="G22" s="68"/>
      <c r="H22" s="68"/>
      <c r="I22" s="68"/>
      <c r="J22" s="68"/>
      <c r="K22" s="68"/>
      <c r="S22" s="68"/>
      <c r="T22" s="68"/>
      <c r="V22" s="63"/>
      <c r="X22" s="182"/>
      <c r="Y22" s="184"/>
      <c r="Z22" s="499"/>
      <c r="AA22" s="500"/>
    </row>
    <row r="23" spans="3:30" s="64" customFormat="1">
      <c r="C23" s="69"/>
      <c r="D23" s="69"/>
      <c r="G23" s="68"/>
      <c r="H23" s="68"/>
      <c r="I23" s="68"/>
      <c r="J23" s="68"/>
      <c r="K23" s="68"/>
      <c r="S23" s="68"/>
      <c r="T23" s="68"/>
      <c r="V23" s="63"/>
      <c r="X23" s="182"/>
      <c r="Y23" s="184"/>
      <c r="Z23" s="499"/>
      <c r="AA23" s="500"/>
    </row>
    <row r="24" spans="3:30" s="64" customFormat="1">
      <c r="C24" s="69"/>
      <c r="D24" s="69"/>
      <c r="G24" s="68"/>
      <c r="H24" s="68"/>
      <c r="I24" s="68"/>
      <c r="J24" s="68"/>
      <c r="K24" s="68"/>
      <c r="S24" s="68"/>
      <c r="T24" s="68"/>
      <c r="V24" s="63"/>
      <c r="X24" s="182"/>
      <c r="Y24" s="184"/>
      <c r="Z24" s="499"/>
      <c r="AA24" s="500"/>
    </row>
    <row r="25" spans="3:30" s="64" customFormat="1">
      <c r="C25" s="69"/>
      <c r="D25" s="69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3"/>
      <c r="X25" s="185"/>
      <c r="Y25" s="183"/>
      <c r="Z25" s="499"/>
      <c r="AA25" s="500"/>
      <c r="AD25" s="68"/>
    </row>
    <row r="26" spans="3:30" s="64" customFormat="1">
      <c r="C26" s="74"/>
      <c r="D26" s="74"/>
      <c r="E26" s="63"/>
      <c r="X26" s="186"/>
      <c r="Y26" s="184"/>
      <c r="Z26" s="501"/>
      <c r="AA26" s="502"/>
    </row>
    <row r="27" spans="3:30" s="64" customFormat="1">
      <c r="C27" s="74"/>
      <c r="D27" s="74"/>
      <c r="X27" s="187" t="s">
        <v>221</v>
      </c>
      <c r="Y27" s="188"/>
      <c r="Z27" s="503">
        <f>SUM(Z18:AA26)</f>
        <v>0</v>
      </c>
      <c r="AA27" s="504"/>
    </row>
    <row r="28" spans="3:30" s="64" customFormat="1">
      <c r="C28" s="74"/>
      <c r="D28" s="74"/>
      <c r="X28" s="75"/>
      <c r="Y28" s="75"/>
    </row>
    <row r="29" spans="3:30" s="64" customFormat="1" ht="12.75">
      <c r="C29" s="74"/>
      <c r="D29" s="74"/>
      <c r="X29" s="191" t="s">
        <v>226</v>
      </c>
      <c r="Y29" s="189"/>
      <c r="Z29" s="190">
        <f>Z27-Z13</f>
        <v>-650</v>
      </c>
    </row>
    <row r="30" spans="3:30" s="64" customFormat="1">
      <c r="C30" s="74"/>
      <c r="D30" s="74"/>
      <c r="X30" s="75"/>
      <c r="Y30" s="75"/>
    </row>
  </sheetData>
  <mergeCells count="20">
    <mergeCell ref="B5:B6"/>
    <mergeCell ref="C5:C6"/>
    <mergeCell ref="X5:AB5"/>
    <mergeCell ref="L5:S5"/>
    <mergeCell ref="E5:J5"/>
    <mergeCell ref="U5:U6"/>
    <mergeCell ref="C2:AD3"/>
    <mergeCell ref="Z17:AA17"/>
    <mergeCell ref="Z18:AA18"/>
    <mergeCell ref="Z19:AA19"/>
    <mergeCell ref="AD5:AD6"/>
    <mergeCell ref="Z25:AA25"/>
    <mergeCell ref="Z26:AA26"/>
    <mergeCell ref="Z27:AA27"/>
    <mergeCell ref="X16:AA16"/>
    <mergeCell ref="Z20:AA20"/>
    <mergeCell ref="Z21:AA21"/>
    <mergeCell ref="Z22:AA22"/>
    <mergeCell ref="Z23:AA23"/>
    <mergeCell ref="Z24:AA24"/>
  </mergeCells>
  <dataValidations count="1">
    <dataValidation type="list" allowBlank="1" showInputMessage="1" showErrorMessage="1" sqref="B3" xr:uid="{00000000-0002-0000-0900-000000000000}">
      <formula1>"GBP,EUR,USD,RMB,SEK"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Info!$B$2:$B$22</xm:f>
          </x14:formula1>
          <xm:sqref>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showGridLines="0" zoomScale="90" zoomScaleNormal="90" workbookViewId="0" xr3:uid="{65FA3815-DCC1-5481-872F-D2879ED395ED}">
      <selection activeCell="G38" sqref="G38"/>
    </sheetView>
  </sheetViews>
  <sheetFormatPr defaultRowHeight="12.75"/>
  <cols>
    <col min="1" max="1" width="3.28515625" style="199" customWidth="1"/>
    <col min="2" max="2" width="26.42578125" customWidth="1"/>
    <col min="3" max="23" width="10.28515625" customWidth="1"/>
  </cols>
  <sheetData>
    <row r="1" spans="1:23" s="274" customFormat="1">
      <c r="A1" s="456"/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</row>
    <row r="2" spans="1:23" s="199" customFormat="1">
      <c r="A2" s="456"/>
      <c r="B2" s="285" t="s">
        <v>29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</row>
    <row r="3" spans="1:23" s="199" customFormat="1" ht="15">
      <c r="A3" s="456"/>
      <c r="B3" s="149" t="s">
        <v>31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</row>
    <row r="4" spans="1:23" s="199" customFormat="1">
      <c r="A4" s="456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</row>
    <row r="5" spans="1:23" s="57" customFormat="1">
      <c r="B5" s="219"/>
      <c r="C5" s="525" t="s">
        <v>227</v>
      </c>
      <c r="D5" s="526"/>
      <c r="E5" s="527"/>
      <c r="F5" s="525" t="s">
        <v>51</v>
      </c>
      <c r="G5" s="526"/>
      <c r="H5" s="527"/>
      <c r="I5" s="525" t="s">
        <v>52</v>
      </c>
      <c r="J5" s="526"/>
      <c r="K5" s="527"/>
      <c r="L5" s="525" t="s">
        <v>55</v>
      </c>
      <c r="M5" s="526"/>
      <c r="N5" s="527"/>
      <c r="O5" s="525" t="s">
        <v>54</v>
      </c>
      <c r="P5" s="526"/>
      <c r="Q5" s="527"/>
      <c r="R5" s="525" t="s">
        <v>57</v>
      </c>
      <c r="S5" s="526"/>
      <c r="T5" s="527"/>
      <c r="U5" s="525" t="s">
        <v>228</v>
      </c>
      <c r="V5" s="526"/>
      <c r="W5" s="527"/>
    </row>
    <row r="6" spans="1:23" s="201" customFormat="1" ht="12">
      <c r="B6" s="220"/>
      <c r="C6" s="256" t="s">
        <v>229</v>
      </c>
      <c r="D6" s="256" t="s">
        <v>230</v>
      </c>
      <c r="E6" s="256" t="s">
        <v>231</v>
      </c>
      <c r="F6" s="256" t="s">
        <v>229</v>
      </c>
      <c r="G6" s="256" t="s">
        <v>230</v>
      </c>
      <c r="H6" s="256" t="s">
        <v>231</v>
      </c>
      <c r="I6" s="256" t="s">
        <v>229</v>
      </c>
      <c r="J6" s="256" t="s">
        <v>230</v>
      </c>
      <c r="K6" s="256" t="s">
        <v>231</v>
      </c>
      <c r="L6" s="256" t="s">
        <v>229</v>
      </c>
      <c r="M6" s="256" t="s">
        <v>230</v>
      </c>
      <c r="N6" s="256" t="s">
        <v>231</v>
      </c>
      <c r="O6" s="256" t="s">
        <v>229</v>
      </c>
      <c r="P6" s="256" t="s">
        <v>230</v>
      </c>
      <c r="Q6" s="256" t="s">
        <v>231</v>
      </c>
      <c r="R6" s="256" t="s">
        <v>229</v>
      </c>
      <c r="S6" s="256" t="s">
        <v>230</v>
      </c>
      <c r="T6" s="256" t="s">
        <v>231</v>
      </c>
      <c r="U6" s="256" t="s">
        <v>229</v>
      </c>
      <c r="V6" s="256" t="s">
        <v>230</v>
      </c>
      <c r="W6" s="256" t="s">
        <v>231</v>
      </c>
    </row>
    <row r="7" spans="1:23">
      <c r="A7" s="456"/>
      <c r="B7" s="15"/>
      <c r="C7" s="37"/>
      <c r="D7" s="3"/>
      <c r="E7" s="38"/>
      <c r="F7" s="37"/>
      <c r="G7" s="3"/>
      <c r="H7" s="38"/>
      <c r="I7" s="37"/>
      <c r="J7" s="3"/>
      <c r="K7" s="38"/>
      <c r="L7" s="37"/>
      <c r="M7" s="3"/>
      <c r="N7" s="38"/>
      <c r="O7" s="37"/>
      <c r="P7" s="3"/>
      <c r="Q7" s="38"/>
      <c r="R7" s="37"/>
      <c r="S7" s="3"/>
      <c r="T7" s="38"/>
      <c r="U7" s="37"/>
      <c r="V7" s="3"/>
      <c r="W7" s="38"/>
    </row>
    <row r="8" spans="1:23">
      <c r="A8" s="456"/>
      <c r="B8" s="221" t="s">
        <v>223</v>
      </c>
      <c r="C8" s="257"/>
      <c r="D8" s="258"/>
      <c r="E8" s="259"/>
      <c r="F8" s="257"/>
      <c r="G8" s="258"/>
      <c r="H8" s="259"/>
      <c r="I8" s="257"/>
      <c r="J8" s="258"/>
      <c r="K8" s="259"/>
      <c r="L8" s="257"/>
      <c r="M8" s="258"/>
      <c r="N8" s="259"/>
      <c r="O8" s="257"/>
      <c r="P8" s="258"/>
      <c r="Q8" s="259"/>
      <c r="R8" s="257"/>
      <c r="S8" s="258"/>
      <c r="T8" s="259"/>
      <c r="U8" s="257"/>
      <c r="V8" s="258"/>
      <c r="W8" s="259"/>
    </row>
    <row r="9" spans="1:23">
      <c r="A9" s="456"/>
      <c r="B9" s="221" t="s">
        <v>232</v>
      </c>
      <c r="C9" s="257"/>
      <c r="D9" s="258"/>
      <c r="E9" s="259"/>
      <c r="F9" s="257"/>
      <c r="G9" s="258"/>
      <c r="H9" s="259"/>
      <c r="I9" s="257"/>
      <c r="J9" s="258"/>
      <c r="K9" s="259"/>
      <c r="L9" s="257"/>
      <c r="M9" s="258"/>
      <c r="N9" s="259"/>
      <c r="O9" s="257"/>
      <c r="P9" s="258"/>
      <c r="Q9" s="259"/>
      <c r="R9" s="257"/>
      <c r="S9" s="258"/>
      <c r="T9" s="259"/>
      <c r="U9" s="257"/>
      <c r="V9" s="258"/>
      <c r="W9" s="259"/>
    </row>
    <row r="10" spans="1:23" s="64" customFormat="1">
      <c r="B10" s="255"/>
      <c r="C10" s="105"/>
      <c r="D10" s="62"/>
      <c r="E10" s="106"/>
      <c r="F10" s="105"/>
      <c r="G10" s="62"/>
      <c r="H10" s="106"/>
      <c r="I10" s="105"/>
      <c r="J10" s="62"/>
      <c r="K10" s="106"/>
      <c r="L10" s="105"/>
      <c r="M10" s="62"/>
      <c r="N10" s="106"/>
      <c r="O10" s="105"/>
      <c r="P10" s="62"/>
      <c r="Q10" s="106"/>
      <c r="R10" s="105"/>
      <c r="S10" s="62"/>
      <c r="T10" s="106"/>
      <c r="U10" s="105"/>
      <c r="V10" s="62"/>
      <c r="W10" s="106"/>
    </row>
    <row r="11" spans="1:23">
      <c r="A11" s="456"/>
      <c r="B11" s="221" t="s">
        <v>233</v>
      </c>
      <c r="C11" s="257"/>
      <c r="D11" s="258"/>
      <c r="E11" s="259"/>
      <c r="F11" s="257"/>
      <c r="G11" s="258"/>
      <c r="H11" s="259"/>
      <c r="I11" s="257"/>
      <c r="J11" s="258"/>
      <c r="K11" s="259"/>
      <c r="L11" s="257"/>
      <c r="M11" s="258"/>
      <c r="N11" s="259"/>
      <c r="O11" s="257"/>
      <c r="P11" s="258"/>
      <c r="Q11" s="259"/>
      <c r="R11" s="257"/>
      <c r="S11" s="258"/>
      <c r="T11" s="259"/>
      <c r="U11" s="257"/>
      <c r="V11" s="258"/>
      <c r="W11" s="259"/>
    </row>
    <row r="12" spans="1:23">
      <c r="A12" s="456"/>
      <c r="B12" s="221" t="s">
        <v>225</v>
      </c>
      <c r="C12" s="257"/>
      <c r="D12" s="258"/>
      <c r="E12" s="259"/>
      <c r="F12" s="257"/>
      <c r="G12" s="258"/>
      <c r="H12" s="259"/>
      <c r="I12" s="257"/>
      <c r="J12" s="258"/>
      <c r="K12" s="259"/>
      <c r="L12" s="257"/>
      <c r="M12" s="258"/>
      <c r="N12" s="259"/>
      <c r="O12" s="257"/>
      <c r="P12" s="258"/>
      <c r="Q12" s="259"/>
      <c r="R12" s="257"/>
      <c r="S12" s="258"/>
      <c r="T12" s="259"/>
      <c r="U12" s="257"/>
      <c r="V12" s="258"/>
      <c r="W12" s="259"/>
    </row>
    <row r="13" spans="1:23" s="64" customFormat="1">
      <c r="B13" s="150"/>
      <c r="C13" s="105"/>
      <c r="D13" s="62"/>
      <c r="E13" s="106"/>
      <c r="F13" s="105"/>
      <c r="G13" s="62"/>
      <c r="H13" s="106"/>
      <c r="I13" s="105"/>
      <c r="J13" s="62"/>
      <c r="K13" s="106"/>
      <c r="L13" s="105"/>
      <c r="M13" s="62"/>
      <c r="N13" s="106"/>
      <c r="O13" s="105"/>
      <c r="P13" s="62"/>
      <c r="Q13" s="106"/>
      <c r="R13" s="105"/>
      <c r="S13" s="62"/>
      <c r="T13" s="106"/>
      <c r="U13" s="105"/>
      <c r="V13" s="62"/>
      <c r="W13" s="106"/>
    </row>
    <row r="14" spans="1:23">
      <c r="A14" s="456"/>
      <c r="B14" s="221" t="s">
        <v>234</v>
      </c>
      <c r="C14" s="257"/>
      <c r="D14" s="258"/>
      <c r="E14" s="259"/>
      <c r="F14" s="257"/>
      <c r="G14" s="258"/>
      <c r="H14" s="259"/>
      <c r="I14" s="257"/>
      <c r="J14" s="258"/>
      <c r="K14" s="259"/>
      <c r="L14" s="257"/>
      <c r="M14" s="258"/>
      <c r="N14" s="259"/>
      <c r="O14" s="257"/>
      <c r="P14" s="258"/>
      <c r="Q14" s="259"/>
      <c r="R14" s="257"/>
      <c r="S14" s="258"/>
      <c r="T14" s="259"/>
      <c r="U14" s="257"/>
      <c r="V14" s="258"/>
      <c r="W14" s="259"/>
    </row>
    <row r="15" spans="1:23">
      <c r="A15" s="456"/>
      <c r="B15" s="221" t="s">
        <v>235</v>
      </c>
      <c r="C15" s="257"/>
      <c r="D15" s="258"/>
      <c r="E15" s="259"/>
      <c r="F15" s="257"/>
      <c r="G15" s="258"/>
      <c r="H15" s="259"/>
      <c r="I15" s="257"/>
      <c r="J15" s="258"/>
      <c r="K15" s="259"/>
      <c r="L15" s="257"/>
      <c r="M15" s="258"/>
      <c r="N15" s="259"/>
      <c r="O15" s="257"/>
      <c r="P15" s="258"/>
      <c r="Q15" s="259"/>
      <c r="R15" s="257"/>
      <c r="S15" s="258"/>
      <c r="T15" s="259"/>
      <c r="U15" s="257"/>
      <c r="V15" s="258"/>
      <c r="W15" s="259"/>
    </row>
    <row r="16" spans="1:23" s="196" customFormat="1">
      <c r="A16" s="456"/>
      <c r="B16" s="221" t="s">
        <v>236</v>
      </c>
      <c r="C16" s="257"/>
      <c r="D16" s="258"/>
      <c r="E16" s="259"/>
      <c r="F16" s="257"/>
      <c r="G16" s="258"/>
      <c r="H16" s="259"/>
      <c r="I16" s="257"/>
      <c r="J16" s="258"/>
      <c r="K16" s="259"/>
      <c r="L16" s="257"/>
      <c r="M16" s="258"/>
      <c r="N16" s="259"/>
      <c r="O16" s="257"/>
      <c r="P16" s="258"/>
      <c r="Q16" s="259"/>
      <c r="R16" s="257"/>
      <c r="S16" s="258"/>
      <c r="T16" s="259"/>
      <c r="U16" s="257"/>
      <c r="V16" s="258"/>
      <c r="W16" s="259"/>
    </row>
    <row r="17" spans="2:23">
      <c r="B17" s="221" t="s">
        <v>237</v>
      </c>
      <c r="C17" s="257"/>
      <c r="D17" s="258"/>
      <c r="E17" s="259"/>
      <c r="F17" s="257"/>
      <c r="G17" s="258"/>
      <c r="H17" s="259"/>
      <c r="I17" s="257"/>
      <c r="J17" s="258"/>
      <c r="K17" s="259"/>
      <c r="L17" s="257"/>
      <c r="M17" s="258"/>
      <c r="N17" s="259"/>
      <c r="O17" s="257"/>
      <c r="P17" s="258"/>
      <c r="Q17" s="259"/>
      <c r="R17" s="257"/>
      <c r="S17" s="258"/>
      <c r="T17" s="259"/>
      <c r="U17" s="257"/>
      <c r="V17" s="258"/>
      <c r="W17" s="259"/>
    </row>
    <row r="18" spans="2:23">
      <c r="B18" s="221" t="s">
        <v>238</v>
      </c>
      <c r="C18" s="257"/>
      <c r="D18" s="258"/>
      <c r="E18" s="259"/>
      <c r="F18" s="257"/>
      <c r="G18" s="258"/>
      <c r="H18" s="259"/>
      <c r="I18" s="257"/>
      <c r="J18" s="258"/>
      <c r="K18" s="259"/>
      <c r="L18" s="257"/>
      <c r="M18" s="258"/>
      <c r="N18" s="259"/>
      <c r="O18" s="257"/>
      <c r="P18" s="258"/>
      <c r="Q18" s="259"/>
      <c r="R18" s="257"/>
      <c r="S18" s="258"/>
      <c r="T18" s="259"/>
      <c r="U18" s="257"/>
      <c r="V18" s="258"/>
      <c r="W18" s="259"/>
    </row>
    <row r="19" spans="2:23" s="64" customFormat="1">
      <c r="B19" s="150"/>
      <c r="C19" s="105"/>
      <c r="D19" s="62"/>
      <c r="E19" s="106"/>
      <c r="F19" s="105"/>
      <c r="G19" s="62"/>
      <c r="H19" s="106"/>
      <c r="I19" s="105"/>
      <c r="J19" s="62"/>
      <c r="K19" s="106"/>
      <c r="L19" s="105"/>
      <c r="M19" s="62"/>
      <c r="N19" s="106"/>
      <c r="O19" s="105"/>
      <c r="P19" s="62"/>
      <c r="Q19" s="106"/>
      <c r="R19" s="105"/>
      <c r="S19" s="62"/>
      <c r="T19" s="106"/>
      <c r="U19" s="105"/>
      <c r="V19" s="62"/>
      <c r="W19" s="106"/>
    </row>
    <row r="20" spans="2:23">
      <c r="B20" s="221" t="s">
        <v>239</v>
      </c>
      <c r="C20" s="257"/>
      <c r="D20" s="258"/>
      <c r="E20" s="259"/>
      <c r="F20" s="257"/>
      <c r="G20" s="258"/>
      <c r="H20" s="259"/>
      <c r="I20" s="257"/>
      <c r="J20" s="258"/>
      <c r="K20" s="259"/>
      <c r="L20" s="257"/>
      <c r="M20" s="258"/>
      <c r="N20" s="259"/>
      <c r="O20" s="257"/>
      <c r="P20" s="258"/>
      <c r="Q20" s="259"/>
      <c r="R20" s="257"/>
      <c r="S20" s="258"/>
      <c r="T20" s="259"/>
      <c r="U20" s="257"/>
      <c r="V20" s="258"/>
      <c r="W20" s="259"/>
    </row>
    <row r="21" spans="2:23">
      <c r="B21" s="221" t="s">
        <v>240</v>
      </c>
      <c r="C21" s="257"/>
      <c r="D21" s="258"/>
      <c r="E21" s="259"/>
      <c r="F21" s="257"/>
      <c r="G21" s="258"/>
      <c r="H21" s="259"/>
      <c r="I21" s="257"/>
      <c r="J21" s="258"/>
      <c r="K21" s="259"/>
      <c r="L21" s="257"/>
      <c r="M21" s="258"/>
      <c r="N21" s="259"/>
      <c r="O21" s="257"/>
      <c r="P21" s="258"/>
      <c r="Q21" s="259"/>
      <c r="R21" s="257"/>
      <c r="S21" s="258"/>
      <c r="T21" s="259"/>
      <c r="U21" s="257"/>
      <c r="V21" s="258"/>
      <c r="W21" s="259"/>
    </row>
    <row r="22" spans="2:23">
      <c r="B22" s="221"/>
      <c r="C22" s="260"/>
      <c r="D22" s="91"/>
      <c r="E22" s="99"/>
      <c r="F22" s="260"/>
      <c r="G22" s="91"/>
      <c r="H22" s="99"/>
      <c r="I22" s="260"/>
      <c r="J22" s="91"/>
      <c r="K22" s="99"/>
      <c r="L22" s="260"/>
      <c r="M22" s="91"/>
      <c r="N22" s="99"/>
      <c r="O22" s="260"/>
      <c r="P22" s="91"/>
      <c r="Q22" s="99"/>
      <c r="R22" s="260"/>
      <c r="S22" s="91"/>
      <c r="T22" s="99"/>
      <c r="U22" s="260"/>
      <c r="V22" s="91"/>
      <c r="W22" s="99"/>
    </row>
    <row r="23" spans="2:23">
      <c r="B23" s="221" t="s">
        <v>57</v>
      </c>
      <c r="C23" s="257"/>
      <c r="D23" s="258"/>
      <c r="E23" s="259"/>
      <c r="F23" s="257"/>
      <c r="G23" s="258"/>
      <c r="H23" s="259"/>
      <c r="I23" s="257"/>
      <c r="J23" s="258"/>
      <c r="K23" s="259"/>
      <c r="L23" s="257"/>
      <c r="M23" s="258"/>
      <c r="N23" s="259"/>
      <c r="O23" s="257"/>
      <c r="P23" s="258"/>
      <c r="Q23" s="259"/>
      <c r="R23" s="257"/>
      <c r="S23" s="258"/>
      <c r="T23" s="259"/>
      <c r="U23" s="257"/>
      <c r="V23" s="258"/>
      <c r="W23" s="259"/>
    </row>
    <row r="24" spans="2:23" s="4" customFormat="1">
      <c r="B24" s="222" t="s">
        <v>241</v>
      </c>
      <c r="C24" s="261">
        <f>SUM(C8:C23)</f>
        <v>0</v>
      </c>
      <c r="D24" s="261">
        <f t="shared" ref="D24:W24" si="0">SUM(D8:D23)</f>
        <v>0</v>
      </c>
      <c r="E24" s="261">
        <f t="shared" si="0"/>
        <v>0</v>
      </c>
      <c r="F24" s="261">
        <f t="shared" si="0"/>
        <v>0</v>
      </c>
      <c r="G24" s="261">
        <f t="shared" si="0"/>
        <v>0</v>
      </c>
      <c r="H24" s="261">
        <f t="shared" si="0"/>
        <v>0</v>
      </c>
      <c r="I24" s="261">
        <f t="shared" si="0"/>
        <v>0</v>
      </c>
      <c r="J24" s="261">
        <f t="shared" si="0"/>
        <v>0</v>
      </c>
      <c r="K24" s="261">
        <f t="shared" si="0"/>
        <v>0</v>
      </c>
      <c r="L24" s="261">
        <f t="shared" si="0"/>
        <v>0</v>
      </c>
      <c r="M24" s="261">
        <f t="shared" si="0"/>
        <v>0</v>
      </c>
      <c r="N24" s="261">
        <f t="shared" si="0"/>
        <v>0</v>
      </c>
      <c r="O24" s="261">
        <f t="shared" si="0"/>
        <v>0</v>
      </c>
      <c r="P24" s="261">
        <f t="shared" si="0"/>
        <v>0</v>
      </c>
      <c r="Q24" s="261">
        <f t="shared" si="0"/>
        <v>0</v>
      </c>
      <c r="R24" s="261">
        <f t="shared" si="0"/>
        <v>0</v>
      </c>
      <c r="S24" s="261">
        <f t="shared" si="0"/>
        <v>0</v>
      </c>
      <c r="T24" s="261">
        <f t="shared" si="0"/>
        <v>0</v>
      </c>
      <c r="U24" s="261">
        <f t="shared" si="0"/>
        <v>0</v>
      </c>
      <c r="V24" s="261">
        <f t="shared" si="0"/>
        <v>0</v>
      </c>
      <c r="W24" s="261">
        <f t="shared" si="0"/>
        <v>0</v>
      </c>
    </row>
    <row r="32" spans="2:23">
      <c r="B32" s="456"/>
      <c r="C32" s="456"/>
      <c r="D32" s="456"/>
      <c r="E32" s="456"/>
      <c r="F32" s="456"/>
      <c r="G32" s="456"/>
      <c r="H32" s="456"/>
      <c r="I32" s="456"/>
      <c r="J32" s="3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</row>
    <row r="33" spans="10:10">
      <c r="J33" s="3"/>
    </row>
  </sheetData>
  <mergeCells count="7">
    <mergeCell ref="U5:W5"/>
    <mergeCell ref="C5:E5"/>
    <mergeCell ref="F5:H5"/>
    <mergeCell ref="I5:K5"/>
    <mergeCell ref="L5:N5"/>
    <mergeCell ref="O5:Q5"/>
    <mergeCell ref="R5:T5"/>
  </mergeCells>
  <dataValidations count="1">
    <dataValidation type="list" allowBlank="1" showInputMessage="1" showErrorMessage="1" sqref="B3" xr:uid="{00000000-0002-0000-0A00-000000000000}">
      <formula1>"GBP,EUR,USD,RMB,SEK"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Info!$B$2:$B$22</xm:f>
          </x14:formula1>
          <xm:sqref>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6"/>
  <sheetViews>
    <sheetView showGridLines="0" zoomScale="85" zoomScaleNormal="85" workbookViewId="0" xr3:uid="{FF0BDA26-1AD6-5648-BD9A-E01AA4DDCA7C}">
      <selection activeCell="O39" sqref="O39"/>
    </sheetView>
  </sheetViews>
  <sheetFormatPr defaultRowHeight="12.75"/>
  <cols>
    <col min="1" max="1" width="9.5703125" style="45" customWidth="1"/>
    <col min="2" max="2" width="23" style="45" customWidth="1"/>
    <col min="3" max="3" width="1.140625" style="45" customWidth="1"/>
    <col min="4" max="4" width="9.85546875" style="45" customWidth="1"/>
    <col min="5" max="5" width="1.140625" style="45" customWidth="1"/>
    <col min="6" max="6" width="11.5703125" style="45" customWidth="1"/>
    <col min="7" max="7" width="10.85546875" style="45" bestFit="1" customWidth="1"/>
    <col min="8" max="8" width="1.42578125" style="45" customWidth="1"/>
    <col min="9" max="9" width="9.140625" style="45"/>
    <col min="10" max="10" width="1.42578125" style="45" customWidth="1"/>
    <col min="11" max="11" width="10.28515625" style="45" bestFit="1" customWidth="1"/>
    <col min="12" max="13" width="12.140625" style="45" bestFit="1" customWidth="1"/>
    <col min="14" max="14" width="1.7109375" style="45" customWidth="1"/>
    <col min="15" max="15" width="14.5703125" style="45" bestFit="1" customWidth="1"/>
    <col min="16" max="16" width="11.28515625" style="45" bestFit="1" customWidth="1"/>
    <col min="17" max="17" width="1.42578125" style="45" customWidth="1"/>
    <col min="18" max="18" width="14.5703125" style="45" bestFit="1" customWidth="1"/>
    <col min="19" max="19" width="12.140625" style="45" bestFit="1" customWidth="1"/>
    <col min="20" max="20" width="1" style="45" customWidth="1"/>
    <col min="21" max="16384" width="9.140625" style="45"/>
  </cols>
  <sheetData>
    <row r="1" spans="1:22" ht="9.75" customHeight="1">
      <c r="A1" s="11"/>
      <c r="B1" s="456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456"/>
      <c r="U1" s="456"/>
      <c r="V1" s="456"/>
    </row>
    <row r="2" spans="1:22" ht="13.5" thickBot="1">
      <c r="A2" s="11"/>
      <c r="B2" s="77" t="s">
        <v>28</v>
      </c>
      <c r="C2" s="11"/>
      <c r="D2" s="462" t="str">
        <f>B3&amp;" - "&amp;"2015 FC1 TOP 5 CUSTOMERS REVIEW"</f>
        <v>NORTH AMERICA - 2015 FC1 TOP 5 CUSTOMERS REVIEW</v>
      </c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4"/>
    </row>
    <row r="3" spans="1:22" ht="13.5" thickBot="1">
      <c r="A3" s="11"/>
      <c r="B3" s="86" t="s">
        <v>29</v>
      </c>
      <c r="C3" s="11"/>
      <c r="D3" s="465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7"/>
    </row>
    <row r="4" spans="1:22" ht="5.25" customHeight="1">
      <c r="A4" s="11"/>
      <c r="B4" s="254">
        <f>VLOOKUP(B6,FX!B:C,2,0)</f>
        <v>1</v>
      </c>
      <c r="C4" s="448"/>
      <c r="D4" s="465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7"/>
    </row>
    <row r="5" spans="1:22" ht="15.75" thickBot="1">
      <c r="A5" s="11"/>
      <c r="B5" s="76" t="s">
        <v>30</v>
      </c>
      <c r="C5" s="448"/>
      <c r="D5" s="465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7"/>
    </row>
    <row r="6" spans="1:22" ht="15.75" thickBot="1">
      <c r="A6" s="11"/>
      <c r="B6" s="87" t="s">
        <v>242</v>
      </c>
      <c r="C6" s="448"/>
      <c r="D6" s="468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70"/>
    </row>
    <row r="7" spans="1:22" ht="5.25" customHeight="1">
      <c r="A7" s="11"/>
      <c r="B7" s="385" t="s">
        <v>243</v>
      </c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</row>
    <row r="8" spans="1:22" s="13" customFormat="1" ht="15">
      <c r="A8" s="12"/>
      <c r="B8" s="471" t="s">
        <v>244</v>
      </c>
      <c r="C8" s="12"/>
      <c r="D8" s="528" t="s">
        <v>245</v>
      </c>
      <c r="F8" s="473" t="s">
        <v>33</v>
      </c>
      <c r="G8" s="475"/>
      <c r="H8" s="12"/>
      <c r="I8" s="530" t="s">
        <v>246</v>
      </c>
      <c r="J8" s="12"/>
      <c r="K8" s="473" t="s">
        <v>35</v>
      </c>
      <c r="L8" s="474"/>
      <c r="M8" s="475"/>
      <c r="N8" s="12"/>
      <c r="O8" s="473" t="s">
        <v>36</v>
      </c>
      <c r="P8" s="475"/>
      <c r="Q8" s="12"/>
      <c r="R8" s="461" t="s">
        <v>37</v>
      </c>
      <c r="S8" s="461"/>
      <c r="U8" s="461" t="s">
        <v>149</v>
      </c>
      <c r="V8" s="461"/>
    </row>
    <row r="9" spans="1:22" s="13" customFormat="1" ht="15">
      <c r="A9" s="12"/>
      <c r="B9" s="472"/>
      <c r="C9" s="12"/>
      <c r="D9" s="529"/>
      <c r="E9" s="456"/>
      <c r="F9" s="79" t="s">
        <v>33</v>
      </c>
      <c r="G9" s="79" t="s">
        <v>40</v>
      </c>
      <c r="H9" s="12"/>
      <c r="I9" s="531"/>
      <c r="J9" s="12"/>
      <c r="K9" s="79" t="s">
        <v>43</v>
      </c>
      <c r="L9" s="79" t="s">
        <v>44</v>
      </c>
      <c r="M9" s="79" t="s">
        <v>46</v>
      </c>
      <c r="N9" s="12"/>
      <c r="O9" s="14" t="s">
        <v>47</v>
      </c>
      <c r="P9" s="14" t="s">
        <v>48</v>
      </c>
      <c r="Q9" s="12"/>
      <c r="R9" s="79" t="s">
        <v>49</v>
      </c>
      <c r="S9" s="79" t="s">
        <v>46</v>
      </c>
      <c r="T9" s="89"/>
      <c r="U9" s="79" t="s">
        <v>49</v>
      </c>
      <c r="V9" s="79" t="s">
        <v>46</v>
      </c>
    </row>
    <row r="10" spans="1:22">
      <c r="A10" s="11"/>
      <c r="B10" s="15"/>
      <c r="C10" s="11"/>
      <c r="D10" s="80"/>
      <c r="E10" s="456"/>
      <c r="F10" s="16"/>
      <c r="G10" s="18"/>
      <c r="H10" s="11"/>
      <c r="I10" s="80"/>
      <c r="J10" s="11"/>
      <c r="K10" s="16"/>
      <c r="L10" s="17"/>
      <c r="M10" s="18"/>
      <c r="N10" s="11"/>
      <c r="O10" s="16"/>
      <c r="P10" s="18"/>
      <c r="Q10" s="11"/>
      <c r="R10" s="16"/>
      <c r="S10" s="18"/>
      <c r="T10" s="456"/>
      <c r="U10" s="16"/>
      <c r="V10" s="18"/>
    </row>
    <row r="11" spans="1:22" s="55" customFormat="1">
      <c r="B11" s="151" t="s">
        <v>247</v>
      </c>
      <c r="C11" s="400"/>
      <c r="D11" s="151"/>
      <c r="F11" s="401">
        <f>SUMIF(Customers!$A:$A,$B$3&amp;$B$7&amp;B11,Customers!$K:$K)/1000*$B$4</f>
        <v>1713.121482</v>
      </c>
      <c r="G11" s="402">
        <f>SUMIF(Customers!$A:$A,$B$3&amp;$B$7&amp;B11,Customers!$J:$J)/1000*$B$4</f>
        <v>1081.3601180000001</v>
      </c>
      <c r="H11" s="400"/>
      <c r="I11" s="403">
        <f>(F11-G11)/F11</f>
        <v>0.3687779125053316</v>
      </c>
      <c r="J11" s="400"/>
      <c r="K11" s="447">
        <v>12000</v>
      </c>
      <c r="L11" s="404">
        <f>SUMIF(Customers!$A:$A,$B$3&amp;$B$7&amp;B11,Customers!$L:$L)/1000*$B$4</f>
        <v>10713.409693</v>
      </c>
      <c r="M11" s="402">
        <f>SUMIF(Customers!$A:$A,$B$3&amp;$B$7&amp;B11,Customers!$M:$M)/1000*$B$4</f>
        <v>10081.648329</v>
      </c>
      <c r="N11" s="400"/>
      <c r="O11" s="405">
        <f>IF(ISERROR(K11/L11-1),"",(K11/L11-1))</f>
        <v>0.12009158091290417</v>
      </c>
      <c r="P11" s="406">
        <f>IF(ISERROR(K11/M11-1),"",(K11/M11-1))</f>
        <v>0.1902815500399706</v>
      </c>
      <c r="Q11" s="400"/>
      <c r="R11" s="401">
        <f>K11-F11</f>
        <v>10286.878518</v>
      </c>
      <c r="S11" s="402">
        <f>M11-G11</f>
        <v>9000.2882109999991</v>
      </c>
      <c r="U11" s="247">
        <f>R11/$R$30</f>
        <v>0.25617369465291567</v>
      </c>
      <c r="V11" s="248">
        <f>S11/$S$30</f>
        <v>0.24621410876564756</v>
      </c>
    </row>
    <row r="12" spans="1:22" s="55" customFormat="1">
      <c r="B12" s="151" t="s">
        <v>248</v>
      </c>
      <c r="C12" s="400"/>
      <c r="D12" s="151"/>
      <c r="F12" s="401">
        <f>SUMIF(Customers!$A:$A,$B$3&amp;$B$7&amp;B12,Customers!$K:$K)/1000*$B$4</f>
        <v>1614.2726559999999</v>
      </c>
      <c r="G12" s="402">
        <f>SUMIF(Customers!$A:$A,$B$3&amp;$B$7&amp;B12,Customers!$J:$J)/1000*$B$4</f>
        <v>1615.640476</v>
      </c>
      <c r="H12" s="400"/>
      <c r="I12" s="409">
        <f t="shared" ref="I12:I27" si="0">(F12-G12)/F12</f>
        <v>-8.4732897811047689E-4</v>
      </c>
      <c r="J12" s="400"/>
      <c r="K12" s="447">
        <v>10000</v>
      </c>
      <c r="L12" s="404">
        <f>SUMIF(Customers!$A:$A,$B$3&amp;$B$7&amp;B12,Customers!$L:$L)/1000*$B$4</f>
        <v>9260.3785079999998</v>
      </c>
      <c r="M12" s="402">
        <f>SUMIF(Customers!$A:$A,$B$3&amp;$B$7&amp;B12,Customers!$M:$M)/1000*$B$4</f>
        <v>9261.7463279999993</v>
      </c>
      <c r="N12" s="400"/>
      <c r="O12" s="430">
        <f t="shared" ref="O12:O19" si="1">IF(ISERROR(K12/L12-1),"",(K12/L12-1))</f>
        <v>7.9869466605608563E-2</v>
      </c>
      <c r="P12" s="431">
        <f t="shared" ref="P12:P19" si="2">IF(ISERROR(K12/M12-1),"",(K12/M12-1))</f>
        <v>7.9709986200779515E-2</v>
      </c>
      <c r="Q12" s="400"/>
      <c r="R12" s="401">
        <f t="shared" ref="R12:R19" si="3">K12-F12</f>
        <v>8385.7273440000008</v>
      </c>
      <c r="S12" s="402">
        <f t="shared" ref="S12:S19" si="4">M12-G12</f>
        <v>7646.1058519999988</v>
      </c>
      <c r="U12" s="405">
        <f>R12/$R$30</f>
        <v>0.20882940848436504</v>
      </c>
      <c r="V12" s="406">
        <f>S12/$S$30</f>
        <v>0.20916876146000812</v>
      </c>
    </row>
    <row r="13" spans="1:22" s="55" customFormat="1">
      <c r="B13" s="151" t="s">
        <v>249</v>
      </c>
      <c r="C13" s="400"/>
      <c r="D13" s="151"/>
      <c r="F13" s="401">
        <f>SUMIF(Customers!$A:$A,$B$3&amp;$B$7&amp;B13,Customers!$K:$K)/1000*$B$4</f>
        <v>1024.9718310000001</v>
      </c>
      <c r="G13" s="402">
        <f>SUMIF(Customers!$A:$A,$B$3&amp;$B$7&amp;B13,Customers!$J:$J)/1000*$B$4</f>
        <v>927.85661199999993</v>
      </c>
      <c r="H13" s="400"/>
      <c r="I13" s="409">
        <f t="shared" si="0"/>
        <v>9.4749159013717457E-2</v>
      </c>
      <c r="J13" s="400"/>
      <c r="K13" s="447">
        <v>6000</v>
      </c>
      <c r="L13" s="404">
        <f>SUMIF(Customers!$A:$A,$B$3&amp;$B$7&amp;B13,Customers!$L:$L)/1000*$B$4</f>
        <v>5485.4340659999998</v>
      </c>
      <c r="M13" s="402">
        <f>SUMIF(Customers!$A:$A,$B$3&amp;$B$7&amp;B13,Customers!$M:$M)/1000*$B$4</f>
        <v>5388.3188470000005</v>
      </c>
      <c r="N13" s="400"/>
      <c r="O13" s="430">
        <f t="shared" si="1"/>
        <v>9.3805873483996383E-2</v>
      </c>
      <c r="P13" s="431">
        <f t="shared" si="2"/>
        <v>0.11351985106459672</v>
      </c>
      <c r="Q13" s="400"/>
      <c r="R13" s="401">
        <f t="shared" si="3"/>
        <v>4975.0281690000002</v>
      </c>
      <c r="S13" s="402">
        <f t="shared" si="4"/>
        <v>4460.4622350000009</v>
      </c>
      <c r="U13" s="405">
        <f>R13/$R$30</f>
        <v>0.12389291317331956</v>
      </c>
      <c r="V13" s="406">
        <f>S13/$S$30</f>
        <v>0.1220215073258562</v>
      </c>
    </row>
    <row r="14" spans="1:22" s="55" customFormat="1">
      <c r="B14" s="151" t="s">
        <v>250</v>
      </c>
      <c r="C14" s="400"/>
      <c r="D14" s="151"/>
      <c r="F14" s="401">
        <f>SUMIF(Customers!$A:$A,$B$3&amp;$B$7&amp;B14,Customers!$K:$K)/1000*$B$4</f>
        <v>575.4307</v>
      </c>
      <c r="G14" s="402">
        <f>SUMIF(Customers!$A:$A,$B$3&amp;$B$7&amp;B14,Customers!$J:$J)/1000*$B$4</f>
        <v>394.42644300000001</v>
      </c>
      <c r="H14" s="400"/>
      <c r="I14" s="409">
        <f t="shared" si="0"/>
        <v>0.31455439725409157</v>
      </c>
      <c r="J14" s="400"/>
      <c r="K14" s="447">
        <v>3000</v>
      </c>
      <c r="L14" s="404">
        <f>SUMIF(Customers!$A:$A,$B$3&amp;$B$7&amp;B14,Customers!$L:$L)/1000*$B$4</f>
        <v>2670.0240819999999</v>
      </c>
      <c r="M14" s="402">
        <f>SUMIF(Customers!$A:$A,$B$3&amp;$B$7&amp;B14,Customers!$M:$M)/1000*$B$4</f>
        <v>2489.0198250000003</v>
      </c>
      <c r="N14" s="400"/>
      <c r="O14" s="430">
        <f t="shared" si="1"/>
        <v>0.12358537146707271</v>
      </c>
      <c r="P14" s="431">
        <f t="shared" si="2"/>
        <v>0.20529373445227561</v>
      </c>
      <c r="Q14" s="400"/>
      <c r="R14" s="401">
        <f t="shared" si="3"/>
        <v>2424.5693000000001</v>
      </c>
      <c r="S14" s="402">
        <f t="shared" si="4"/>
        <v>2094.5933820000005</v>
      </c>
      <c r="U14" s="405">
        <f>R14/$R$30</f>
        <v>6.0378945317203121E-2</v>
      </c>
      <c r="V14" s="406">
        <f>S14/$S$30</f>
        <v>5.7300214247056155E-2</v>
      </c>
    </row>
    <row r="15" spans="1:22" s="55" customFormat="1">
      <c r="B15" s="151" t="s">
        <v>251</v>
      </c>
      <c r="C15" s="400"/>
      <c r="D15" s="151"/>
      <c r="F15" s="401">
        <f>SUMIF(Customers!$A:$A,$B$3&amp;$B$7&amp;B15,Customers!$K:$K)/1000*$B$4</f>
        <v>214.615668</v>
      </c>
      <c r="G15" s="402">
        <f>SUMIF(Customers!$A:$A,$B$3&amp;$B$7&amp;B15,Customers!$J:$J)/1000*$B$4</f>
        <v>180.436374</v>
      </c>
      <c r="H15" s="400"/>
      <c r="I15" s="409">
        <f t="shared" si="0"/>
        <v>0.15925814885053033</v>
      </c>
      <c r="J15" s="400"/>
      <c r="K15" s="447">
        <v>2000</v>
      </c>
      <c r="L15" s="404">
        <f>SUMIF(Customers!$A:$A,$B$3&amp;$B$7&amp;B15,Customers!$L:$L)/1000*$B$4</f>
        <v>1203.6611540000001</v>
      </c>
      <c r="M15" s="402">
        <f>SUMIF(Customers!$A:$A,$B$3&amp;$B$7&amp;B15,Customers!$M:$M)/1000*$B$4</f>
        <v>1169.4818600000001</v>
      </c>
      <c r="N15" s="400"/>
      <c r="O15" s="430">
        <f t="shared" si="1"/>
        <v>0.6615971973122261</v>
      </c>
      <c r="P15" s="431">
        <f t="shared" si="2"/>
        <v>0.71015906138125118</v>
      </c>
      <c r="Q15" s="400"/>
      <c r="R15" s="401">
        <f t="shared" si="3"/>
        <v>1785.3843320000001</v>
      </c>
      <c r="S15" s="402">
        <f t="shared" si="4"/>
        <v>989.0454860000001</v>
      </c>
      <c r="U15" s="405">
        <f>R15/$R$30</f>
        <v>4.4461349466075988E-2</v>
      </c>
      <c r="V15" s="406">
        <f>S15/$S$30</f>
        <v>2.7056572762476042E-2</v>
      </c>
    </row>
    <row r="16" spans="1:22" s="55" customFormat="1">
      <c r="A16" s="400"/>
      <c r="B16" s="78"/>
      <c r="C16" s="400"/>
      <c r="D16" s="78"/>
      <c r="F16" s="407"/>
      <c r="G16" s="402"/>
      <c r="H16" s="400"/>
      <c r="I16" s="409"/>
      <c r="J16" s="400"/>
      <c r="K16" s="364"/>
      <c r="L16" s="404"/>
      <c r="M16" s="408"/>
      <c r="N16" s="400"/>
      <c r="O16" s="430" t="str">
        <f t="shared" si="1"/>
        <v/>
      </c>
      <c r="P16" s="431" t="str">
        <f t="shared" si="2"/>
        <v/>
      </c>
      <c r="Q16" s="400"/>
      <c r="R16" s="401"/>
      <c r="S16" s="402"/>
      <c r="U16" s="405"/>
      <c r="V16" s="406"/>
    </row>
    <row r="17" spans="1:22" s="55" customFormat="1">
      <c r="A17" s="400"/>
      <c r="B17" s="78" t="s">
        <v>252</v>
      </c>
      <c r="C17" s="400"/>
      <c r="D17" s="151"/>
      <c r="F17" s="401">
        <f>F19-SUM(F11:F16)</f>
        <v>2138.5731290000003</v>
      </c>
      <c r="G17" s="402">
        <f>G19-SUM(G11:G16)</f>
        <v>2083.0743629999997</v>
      </c>
      <c r="H17" s="400"/>
      <c r="I17" s="409">
        <f t="shared" si="0"/>
        <v>2.5951306152411965E-2</v>
      </c>
      <c r="J17" s="400"/>
      <c r="K17" s="447">
        <v>17000</v>
      </c>
      <c r="L17" s="404">
        <f>L19-SUM(L11:L16)</f>
        <v>16829.737563999999</v>
      </c>
      <c r="M17" s="402">
        <f>M19-SUM(M11:M16)</f>
        <v>16780.580946999999</v>
      </c>
      <c r="N17" s="400"/>
      <c r="O17" s="430">
        <f t="shared" si="1"/>
        <v>1.0116761200376967E-2</v>
      </c>
      <c r="P17" s="431">
        <f t="shared" si="2"/>
        <v>1.3075772149546916E-2</v>
      </c>
      <c r="Q17" s="400"/>
      <c r="R17" s="401">
        <f t="shared" si="3"/>
        <v>14861.426871</v>
      </c>
      <c r="S17" s="402">
        <f t="shared" si="4"/>
        <v>14697.506583999999</v>
      </c>
      <c r="U17" s="405">
        <f>R17/$R$30</f>
        <v>0.37009347614016314</v>
      </c>
      <c r="V17" s="406">
        <f>S17/$S$30</f>
        <v>0.4020686226729987</v>
      </c>
    </row>
    <row r="18" spans="1:22" s="55" customFormat="1">
      <c r="A18" s="400"/>
      <c r="B18" s="78"/>
      <c r="C18" s="400"/>
      <c r="D18" s="78"/>
      <c r="F18" s="407"/>
      <c r="G18" s="402"/>
      <c r="H18" s="400"/>
      <c r="I18" s="409"/>
      <c r="J18" s="400"/>
      <c r="K18" s="407"/>
      <c r="L18" s="404"/>
      <c r="M18" s="408"/>
      <c r="N18" s="400"/>
      <c r="O18" s="430" t="str">
        <f t="shared" si="1"/>
        <v/>
      </c>
      <c r="P18" s="431" t="str">
        <f t="shared" si="2"/>
        <v/>
      </c>
      <c r="Q18" s="400"/>
      <c r="R18" s="401"/>
      <c r="S18" s="402"/>
      <c r="U18" s="405"/>
      <c r="V18" s="406"/>
    </row>
    <row r="19" spans="1:22" s="391" customFormat="1">
      <c r="A19" s="388"/>
      <c r="B19" s="390" t="s">
        <v>221</v>
      </c>
      <c r="C19" s="388"/>
      <c r="D19" s="411"/>
      <c r="E19" s="4"/>
      <c r="F19" s="412">
        <f>SUMIF(Customers!$A:$A,$B$3&amp;$B$7&amp;B19,Customers!$K:$K)/1000*$B$4</f>
        <v>7280.9854660000001</v>
      </c>
      <c r="G19" s="413">
        <f>SUMIF(Customers!$A:$A,$B$3&amp;$B$7&amp;B19,Customers!$J:$J)/1000*$B$4</f>
        <v>6282.7943859999996</v>
      </c>
      <c r="H19" s="388"/>
      <c r="I19" s="414">
        <f t="shared" si="0"/>
        <v>0.13709560122887909</v>
      </c>
      <c r="J19" s="388"/>
      <c r="K19" s="412">
        <f>SUM(K11:K18)</f>
        <v>50000</v>
      </c>
      <c r="L19" s="386">
        <f>SUMIF(Customers!$A:$A,$B$3&amp;$B$7&amp;B19,Customers!$L:$L)/1000*$B$4</f>
        <v>46162.645066999998</v>
      </c>
      <c r="M19" s="413">
        <f>SUMIF(Customers!$A:$A,$B$3&amp;$B$7&amp;B19,Customers!$M:$M)/1000*$B$4</f>
        <v>45170.796135999997</v>
      </c>
      <c r="N19" s="388"/>
      <c r="O19" s="432">
        <f t="shared" si="1"/>
        <v>8.31268426544991E-2</v>
      </c>
      <c r="P19" s="433">
        <f t="shared" si="2"/>
        <v>0.10690986825780668</v>
      </c>
      <c r="Q19" s="388"/>
      <c r="R19" s="412">
        <f t="shared" si="3"/>
        <v>42719.014534000002</v>
      </c>
      <c r="S19" s="413">
        <f t="shared" si="4"/>
        <v>38888.001749999996</v>
      </c>
      <c r="U19" s="434">
        <f>R19/$R$30</f>
        <v>1.0638297872340425</v>
      </c>
      <c r="V19" s="435">
        <f>S19/$S$30</f>
        <v>1.0638297872340428</v>
      </c>
    </row>
    <row r="20" spans="1:22" s="55" customFormat="1">
      <c r="A20" s="400"/>
      <c r="B20" s="78"/>
      <c r="C20" s="400"/>
      <c r="D20" s="78"/>
      <c r="F20" s="407"/>
      <c r="G20" s="408"/>
      <c r="H20" s="400"/>
      <c r="I20" s="409"/>
      <c r="J20" s="400"/>
      <c r="K20" s="407"/>
      <c r="L20" s="410"/>
      <c r="M20" s="408"/>
      <c r="N20" s="400"/>
      <c r="O20" s="407"/>
      <c r="P20" s="408"/>
      <c r="Q20" s="400"/>
      <c r="R20" s="364"/>
      <c r="S20" s="408"/>
      <c r="U20" s="407"/>
      <c r="V20" s="408"/>
    </row>
    <row r="21" spans="1:22" s="391" customFormat="1">
      <c r="A21" s="388"/>
      <c r="B21" s="389" t="s">
        <v>59</v>
      </c>
      <c r="C21" s="388"/>
      <c r="D21" s="390"/>
      <c r="E21" s="55"/>
      <c r="F21" s="379">
        <v>2.5000000000000001E-2</v>
      </c>
      <c r="G21" s="352">
        <v>2.5000000000000001E-2</v>
      </c>
      <c r="H21" s="380"/>
      <c r="I21" s="387"/>
      <c r="J21" s="380"/>
      <c r="K21" s="382">
        <v>2.5000000000000001E-2</v>
      </c>
      <c r="L21" s="351">
        <v>2.5000000000000001E-2</v>
      </c>
      <c r="M21" s="352">
        <v>2.5000000000000001E-2</v>
      </c>
      <c r="N21" s="378"/>
      <c r="O21" s="338"/>
      <c r="P21" s="383"/>
      <c r="Q21" s="378"/>
      <c r="R21" s="382">
        <v>2.5000000000000001E-2</v>
      </c>
      <c r="S21" s="352">
        <v>2.5000000000000001E-2</v>
      </c>
      <c r="T21" s="377"/>
      <c r="U21" s="384"/>
      <c r="V21" s="383"/>
    </row>
    <row r="22" spans="1:22" s="391" customFormat="1">
      <c r="A22" s="388"/>
      <c r="B22" s="389" t="s">
        <v>60</v>
      </c>
      <c r="C22" s="388"/>
      <c r="D22" s="390"/>
      <c r="E22" s="55"/>
      <c r="F22" s="392">
        <f>F19*F21</f>
        <v>182.02463665000002</v>
      </c>
      <c r="G22" s="360">
        <f>G19*G21</f>
        <v>157.06985965000001</v>
      </c>
      <c r="H22" s="393"/>
      <c r="I22" s="387">
        <f t="shared" si="0"/>
        <v>0.13709560122887907</v>
      </c>
      <c r="J22" s="393"/>
      <c r="K22" s="394">
        <f>K19*K21</f>
        <v>1250</v>
      </c>
      <c r="L22" s="359">
        <f>L19*L21</f>
        <v>1154.0661266750001</v>
      </c>
      <c r="M22" s="360"/>
      <c r="N22" s="395"/>
      <c r="O22" s="432">
        <f t="shared" ref="O22" si="5">IF(ISERROR(K22/L22-1),"",(K22/L22-1))</f>
        <v>8.31268426544991E-2</v>
      </c>
      <c r="P22" s="433" t="str">
        <f t="shared" ref="P22" si="6">IF(ISERROR(K22/M22-1),"",(K22/M22-1))</f>
        <v/>
      </c>
      <c r="Q22" s="395"/>
      <c r="R22" s="394">
        <f>R19*R21</f>
        <v>1067.9753633500002</v>
      </c>
      <c r="S22" s="360">
        <f>S19*S21</f>
        <v>972.20004374999996</v>
      </c>
      <c r="T22" s="397"/>
      <c r="U22" s="434">
        <f t="shared" ref="U22" si="7">R22/$R$30</f>
        <v>2.6595744680851068E-2</v>
      </c>
      <c r="V22" s="435">
        <f t="shared" ref="V22" si="8">S22/$S$30</f>
        <v>2.6595744680851071E-2</v>
      </c>
    </row>
    <row r="23" spans="1:22" s="391" customFormat="1">
      <c r="A23" s="388"/>
      <c r="B23" s="389"/>
      <c r="C23" s="388"/>
      <c r="D23" s="390"/>
      <c r="E23" s="55"/>
      <c r="F23" s="392"/>
      <c r="G23" s="360"/>
      <c r="H23" s="393"/>
      <c r="I23" s="387"/>
      <c r="J23" s="393"/>
      <c r="K23" s="394"/>
      <c r="L23" s="359"/>
      <c r="M23" s="360"/>
      <c r="N23" s="395"/>
      <c r="O23" s="364"/>
      <c r="P23" s="396"/>
      <c r="Q23" s="395"/>
      <c r="R23" s="394"/>
      <c r="S23" s="360"/>
      <c r="T23" s="397"/>
      <c r="U23" s="398"/>
      <c r="V23" s="396"/>
    </row>
    <row r="24" spans="1:22" s="391" customFormat="1">
      <c r="A24" s="388"/>
      <c r="B24" s="389" t="s">
        <v>61</v>
      </c>
      <c r="C24" s="388"/>
      <c r="D24" s="390"/>
      <c r="E24" s="55"/>
      <c r="F24" s="379">
        <v>3.5000000000000003E-2</v>
      </c>
      <c r="G24" s="352">
        <v>3.5000000000000003E-2</v>
      </c>
      <c r="H24" s="380"/>
      <c r="I24" s="387"/>
      <c r="J24" s="380"/>
      <c r="K24" s="382">
        <v>3.5000000000000003E-2</v>
      </c>
      <c r="L24" s="351">
        <v>3.5000000000000003E-2</v>
      </c>
      <c r="M24" s="352">
        <v>3.5000000000000003E-2</v>
      </c>
      <c r="N24" s="378"/>
      <c r="O24" s="338"/>
      <c r="P24" s="383"/>
      <c r="Q24" s="378"/>
      <c r="R24" s="382">
        <v>3.5000000000000003E-2</v>
      </c>
      <c r="S24" s="352">
        <v>3.5000000000000003E-2</v>
      </c>
      <c r="T24" s="377"/>
      <c r="U24" s="384"/>
      <c r="V24" s="383"/>
    </row>
    <row r="25" spans="1:22" s="391" customFormat="1">
      <c r="A25" s="388"/>
      <c r="B25" s="389" t="s">
        <v>62</v>
      </c>
      <c r="C25" s="388"/>
      <c r="D25" s="390"/>
      <c r="E25" s="55"/>
      <c r="F25" s="392">
        <f>F19*F24</f>
        <v>254.83449131000003</v>
      </c>
      <c r="G25" s="360">
        <f>G19*G24</f>
        <v>219.89780351000002</v>
      </c>
      <c r="H25" s="393"/>
      <c r="I25" s="387">
        <f t="shared" si="0"/>
        <v>0.13709560122887907</v>
      </c>
      <c r="J25" s="393"/>
      <c r="K25" s="394">
        <f>K19*K24</f>
        <v>1750.0000000000002</v>
      </c>
      <c r="L25" s="359">
        <f>L19*L24</f>
        <v>1615.692577345</v>
      </c>
      <c r="M25" s="367"/>
      <c r="N25" s="395"/>
      <c r="O25" s="432">
        <f t="shared" ref="O25" si="9">IF(ISERROR(K25/L25-1),"",(K25/L25-1))</f>
        <v>8.3126842654499322E-2</v>
      </c>
      <c r="P25" s="433" t="str">
        <f t="shared" ref="P25" si="10">IF(ISERROR(K25/M25-1),"",(K25/M25-1))</f>
        <v/>
      </c>
      <c r="Q25" s="395"/>
      <c r="R25" s="394">
        <f>R19*R24</f>
        <v>1495.1655086900003</v>
      </c>
      <c r="S25" s="367">
        <f>S19*S24</f>
        <v>1361.08006125</v>
      </c>
      <c r="T25" s="397"/>
      <c r="U25" s="434">
        <f t="shared" ref="U25" si="11">R25/$R$30</f>
        <v>3.7234042553191495E-2</v>
      </c>
      <c r="V25" s="435">
        <f t="shared" ref="V25" si="12">S25/$S$30</f>
        <v>3.7234042553191501E-2</v>
      </c>
    </row>
    <row r="26" spans="1:22" s="391" customFormat="1">
      <c r="A26" s="388"/>
      <c r="B26" s="389"/>
      <c r="C26" s="388"/>
      <c r="D26" s="390"/>
      <c r="E26" s="55"/>
      <c r="F26" s="392"/>
      <c r="G26" s="360"/>
      <c r="H26" s="393"/>
      <c r="I26" s="387"/>
      <c r="J26" s="393"/>
      <c r="K26" s="394"/>
      <c r="L26" s="359"/>
      <c r="M26" s="367"/>
      <c r="N26" s="395"/>
      <c r="O26" s="364"/>
      <c r="P26" s="396"/>
      <c r="Q26" s="395"/>
      <c r="R26" s="394"/>
      <c r="S26" s="367"/>
      <c r="T26" s="397"/>
      <c r="U26" s="398"/>
      <c r="V26" s="396"/>
    </row>
    <row r="27" spans="1:22" s="391" customFormat="1">
      <c r="A27" s="388"/>
      <c r="B27" s="415" t="s">
        <v>63</v>
      </c>
      <c r="C27" s="388"/>
      <c r="D27" s="390"/>
      <c r="E27" s="55"/>
      <c r="F27" s="439">
        <f>F22+F25</f>
        <v>436.85912796000002</v>
      </c>
      <c r="G27" s="438">
        <f>G22+G25</f>
        <v>376.96766316000003</v>
      </c>
      <c r="H27" s="417"/>
      <c r="I27" s="414">
        <f t="shared" si="0"/>
        <v>0.13709560122887901</v>
      </c>
      <c r="J27" s="417"/>
      <c r="K27" s="436">
        <f>K22+K25</f>
        <v>3000</v>
      </c>
      <c r="L27" s="437"/>
      <c r="M27" s="438"/>
      <c r="N27" s="417"/>
      <c r="O27" s="432" t="str">
        <f t="shared" ref="O27" si="13">IF(ISERROR(K27/L27-1),"",(K27/L27-1))</f>
        <v/>
      </c>
      <c r="P27" s="433" t="str">
        <f t="shared" ref="P27" si="14">IF(ISERROR(K27/M27-1),"",(K27/M27-1))</f>
        <v/>
      </c>
      <c r="Q27" s="417"/>
      <c r="R27" s="375">
        <f>R22+R25</f>
        <v>2563.1408720400004</v>
      </c>
      <c r="S27" s="416">
        <f>S22+S25</f>
        <v>2333.2801049999998</v>
      </c>
      <c r="T27" s="418"/>
      <c r="U27" s="434">
        <f t="shared" ref="U27" si="15">R27/$R$30</f>
        <v>6.3829787234042562E-2</v>
      </c>
      <c r="V27" s="435">
        <f t="shared" ref="V27" si="16">S27/$S$30</f>
        <v>6.3829787234042562E-2</v>
      </c>
    </row>
    <row r="28" spans="1:22" s="55" customFormat="1">
      <c r="A28" s="400"/>
      <c r="B28" s="389" t="s">
        <v>64</v>
      </c>
      <c r="C28" s="400"/>
      <c r="D28" s="78"/>
      <c r="F28" s="419">
        <f>F27/F19</f>
        <v>6.0000000000000005E-2</v>
      </c>
      <c r="G28" s="353">
        <f>G27/G19</f>
        <v>6.0000000000000012E-2</v>
      </c>
      <c r="H28" s="420"/>
      <c r="I28" s="421"/>
      <c r="J28" s="420"/>
      <c r="K28" s="422">
        <f>K27/K19</f>
        <v>0.06</v>
      </c>
      <c r="L28" s="423"/>
      <c r="M28" s="381"/>
      <c r="N28" s="420"/>
      <c r="O28" s="372"/>
      <c r="P28" s="424"/>
      <c r="Q28" s="420"/>
      <c r="R28" s="422">
        <f>R27/R19</f>
        <v>6.0000000000000005E-2</v>
      </c>
      <c r="S28" s="353">
        <f>S27/S19</f>
        <v>6.0000000000000005E-2</v>
      </c>
      <c r="T28" s="420"/>
      <c r="U28" s="425"/>
      <c r="V28" s="424"/>
    </row>
    <row r="29" spans="1:22" s="55" customFormat="1">
      <c r="A29" s="400"/>
      <c r="B29" s="389"/>
      <c r="C29" s="400"/>
      <c r="D29" s="78"/>
      <c r="F29" s="419"/>
      <c r="G29" s="353"/>
      <c r="H29" s="420"/>
      <c r="I29" s="421"/>
      <c r="J29" s="420"/>
      <c r="K29" s="422"/>
      <c r="L29" s="423"/>
      <c r="M29" s="381"/>
      <c r="N29" s="420"/>
      <c r="O29" s="372"/>
      <c r="P29" s="424"/>
      <c r="Q29" s="420"/>
      <c r="R29" s="422"/>
      <c r="S29" s="353"/>
      <c r="T29" s="420"/>
      <c r="U29" s="425"/>
      <c r="V29" s="424"/>
    </row>
    <row r="30" spans="1:22" s="172" customFormat="1" ht="15.75" thickBot="1">
      <c r="B30" s="173" t="s">
        <v>65</v>
      </c>
      <c r="D30" s="440"/>
      <c r="E30" s="399"/>
      <c r="F30" s="441">
        <f>F19-F22-F25</f>
        <v>6844.1263380400005</v>
      </c>
      <c r="G30" s="442">
        <f>G19-G22-G25</f>
        <v>5905.82672284</v>
      </c>
      <c r="H30" s="443"/>
      <c r="I30" s="440"/>
      <c r="J30" s="443"/>
      <c r="K30" s="441">
        <f>K19-K22-K25</f>
        <v>47000</v>
      </c>
      <c r="L30" s="444">
        <f>L19-L22-L25</f>
        <v>43392.886362979996</v>
      </c>
      <c r="M30" s="442">
        <f>M19-M22-M25</f>
        <v>45170.796135999997</v>
      </c>
      <c r="N30" s="443"/>
      <c r="O30" s="445">
        <f t="shared" ref="O30" si="17">IF(ISERROR(K30/L30-1),"",(K30/L30-1))</f>
        <v>8.3126842654499322E-2</v>
      </c>
      <c r="P30" s="446">
        <f t="shared" ref="P30" si="18">IF(ISERROR(K30/M30-1),"",(K30/M30-1))</f>
        <v>4.0495276162338278E-2</v>
      </c>
      <c r="Q30" s="443"/>
      <c r="R30" s="441">
        <f t="shared" ref="R30:S30" si="19">R19-R22-R25</f>
        <v>40155.873661960002</v>
      </c>
      <c r="S30" s="442">
        <f t="shared" si="19"/>
        <v>36554.721644999991</v>
      </c>
      <c r="U30" s="445">
        <f t="shared" ref="U30" si="20">R30/$R$30</f>
        <v>1</v>
      </c>
      <c r="V30" s="446">
        <f t="shared" ref="V30" si="21">S30/$S$30</f>
        <v>1</v>
      </c>
    </row>
    <row r="31" spans="1:22" ht="13.5" thickTop="1">
      <c r="A31" s="456"/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</row>
    <row r="32" spans="1:22">
      <c r="A32" s="456"/>
      <c r="B32" s="55" t="s">
        <v>66</v>
      </c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</row>
    <row r="33" spans="2:7">
      <c r="B33" s="11"/>
      <c r="C33" s="456"/>
      <c r="D33" s="456"/>
      <c r="E33" s="456"/>
      <c r="F33" s="456"/>
      <c r="G33" s="60"/>
    </row>
    <row r="34" spans="2:7">
      <c r="B34" s="11"/>
      <c r="C34" s="456"/>
      <c r="D34" s="456"/>
      <c r="E34" s="456"/>
      <c r="F34" s="456"/>
      <c r="G34" s="253"/>
    </row>
    <row r="39" spans="2:7">
      <c r="B39" s="55"/>
      <c r="C39" s="456"/>
      <c r="D39" s="456"/>
      <c r="E39" s="456"/>
      <c r="F39" s="456"/>
      <c r="G39" s="456"/>
    </row>
    <row r="40" spans="2:7">
      <c r="B40" s="55"/>
      <c r="C40" s="456"/>
      <c r="D40" s="456"/>
      <c r="E40" s="456"/>
      <c r="F40" s="456"/>
      <c r="G40" s="456"/>
    </row>
    <row r="42" spans="2:7">
      <c r="B42" s="55"/>
      <c r="C42" s="456"/>
      <c r="D42" s="456"/>
      <c r="E42" s="456"/>
      <c r="F42" s="456"/>
      <c r="G42" s="456"/>
    </row>
    <row r="43" spans="2:7">
      <c r="B43" s="55"/>
      <c r="C43" s="456"/>
      <c r="D43" s="456"/>
      <c r="E43" s="456"/>
      <c r="F43" s="456"/>
      <c r="G43" s="456"/>
    </row>
    <row r="44" spans="2:7">
      <c r="B44" s="55"/>
      <c r="C44" s="456"/>
      <c r="D44" s="456"/>
      <c r="E44" s="456"/>
      <c r="F44" s="456"/>
      <c r="G44" s="456"/>
    </row>
    <row r="46" spans="2:7">
      <c r="B46" s="55"/>
      <c r="C46" s="456"/>
      <c r="D46" s="456"/>
      <c r="E46" s="456"/>
      <c r="F46" s="456"/>
      <c r="G46" s="456"/>
    </row>
  </sheetData>
  <mergeCells count="9">
    <mergeCell ref="D2:V6"/>
    <mergeCell ref="B8:B9"/>
    <mergeCell ref="K8:M8"/>
    <mergeCell ref="O8:P8"/>
    <mergeCell ref="R8:S8"/>
    <mergeCell ref="U8:V8"/>
    <mergeCell ref="D8:D9"/>
    <mergeCell ref="F8:G8"/>
    <mergeCell ref="I8:I9"/>
  </mergeCells>
  <dataValidations count="1">
    <dataValidation type="list" allowBlank="1" showInputMessage="1" showErrorMessage="1" sqref="B6" xr:uid="{00000000-0002-0000-0B00-000000000000}">
      <formula1>"GBP,EUR,USD,RMB,SEK"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1000000}">
          <x14:formula1>
            <xm:f>Info!$B$2:$B$22</xm:f>
          </x14:formula1>
          <xm:sqref>B3</xm:sqref>
        </x14:dataValidation>
        <x14:dataValidation type="list" allowBlank="1" showInputMessage="1" showErrorMessage="1" xr:uid="{00000000-0002-0000-0B00-000002000000}">
          <x14:formula1>
            <xm:f>Info!$L:$L</xm:f>
          </x14:formula1>
          <xm:sqref>B11:B15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N570"/>
  <sheetViews>
    <sheetView topLeftCell="D1" zoomScale="90" zoomScaleNormal="90" workbookViewId="0" xr3:uid="{C67EF94B-0B3B-5838-830C-E3A509766221}">
      <pane ySplit="4" topLeftCell="A5" activePane="bottomLeft" state="frozen"/>
      <selection activeCell="B1" sqref="B1"/>
      <selection pane="bottomLeft" activeCell="M411" sqref="M411"/>
    </sheetView>
  </sheetViews>
  <sheetFormatPr defaultRowHeight="12.75"/>
  <cols>
    <col min="1" max="1" width="44.5703125" style="232" bestFit="1" customWidth="1"/>
    <col min="2" max="2" width="17.28515625" style="199" bestFit="1" customWidth="1"/>
    <col min="3" max="3" width="9.28515625" style="199" bestFit="1" customWidth="1"/>
    <col min="4" max="4" width="43.42578125" style="274" bestFit="1" customWidth="1"/>
    <col min="5" max="5" width="44.42578125" style="199" bestFit="1" customWidth="1"/>
    <col min="6" max="6" width="10.140625" style="199" bestFit="1" customWidth="1"/>
    <col min="7" max="7" width="52.42578125" style="199" bestFit="1" customWidth="1"/>
    <col min="8" max="9" width="11.28515625" style="199" bestFit="1" customWidth="1"/>
    <col min="10" max="11" width="12.42578125" style="199" bestFit="1" customWidth="1"/>
    <col min="12" max="14" width="13.5703125" style="199" bestFit="1" customWidth="1"/>
    <col min="15" max="16384" width="9.140625" style="199"/>
  </cols>
  <sheetData>
    <row r="1" spans="1:14" ht="12.75" customHeight="1">
      <c r="B1" s="456"/>
      <c r="C1" s="456"/>
      <c r="D1" s="456"/>
      <c r="E1" s="43" t="s">
        <v>253</v>
      </c>
      <c r="F1" s="456"/>
      <c r="G1" s="456"/>
      <c r="H1" s="456"/>
      <c r="I1" s="456"/>
      <c r="J1" s="456"/>
      <c r="K1" s="456"/>
      <c r="L1" s="456"/>
      <c r="M1" s="456"/>
      <c r="N1" s="456"/>
    </row>
    <row r="2" spans="1:14" ht="12.75" customHeight="1" thickBot="1">
      <c r="B2" s="456"/>
      <c r="C2" s="456"/>
      <c r="D2" s="456"/>
      <c r="E2" s="44" t="s">
        <v>254</v>
      </c>
      <c r="F2" s="456"/>
      <c r="G2" s="456"/>
      <c r="H2" s="456"/>
      <c r="I2" s="456"/>
      <c r="J2" s="456"/>
      <c r="K2" s="456"/>
      <c r="L2" s="456"/>
      <c r="M2" s="456"/>
      <c r="N2" s="456"/>
    </row>
    <row r="3" spans="1:14" ht="12.75" customHeight="1" thickBot="1">
      <c r="B3" s="456"/>
      <c r="C3" s="456"/>
      <c r="D3" s="456"/>
      <c r="E3" s="456"/>
      <c r="F3" s="456"/>
      <c r="G3" s="456"/>
      <c r="H3" s="452" t="s">
        <v>255</v>
      </c>
      <c r="I3" s="266"/>
      <c r="J3" s="266"/>
      <c r="K3" s="266"/>
      <c r="L3" s="266"/>
      <c r="M3" s="266"/>
      <c r="N3" s="267"/>
    </row>
    <row r="4" spans="1:14" ht="12.75" customHeight="1" thickBot="1">
      <c r="B4" s="456"/>
      <c r="C4" s="456"/>
      <c r="D4" s="456"/>
      <c r="E4" s="456"/>
      <c r="F4" s="456"/>
      <c r="G4" s="456"/>
      <c r="H4" s="452" t="s">
        <v>256</v>
      </c>
      <c r="I4" s="452" t="s">
        <v>257</v>
      </c>
      <c r="J4" s="452" t="s">
        <v>258</v>
      </c>
      <c r="K4" s="452" t="s">
        <v>33</v>
      </c>
      <c r="L4" s="452" t="s">
        <v>259</v>
      </c>
      <c r="M4" s="452" t="s">
        <v>260</v>
      </c>
      <c r="N4" s="197" t="s">
        <v>221</v>
      </c>
    </row>
    <row r="5" spans="1:14" ht="12.75" hidden="1" customHeight="1" thickBot="1">
      <c r="A5" s="232" t="str">
        <f>B5&amp;C5&amp;D5</f>
        <v>APAC EXPEXPORTJASCO PTY AUS LTD GROUP</v>
      </c>
      <c r="B5" s="233" t="str">
        <f>IF(E5="",B4,E5)</f>
        <v>APAC EXP</v>
      </c>
      <c r="C5" s="233" t="str">
        <f>IF(F5="",C4,F5)</f>
        <v>EXPORT</v>
      </c>
      <c r="D5" s="233" t="str">
        <f>IF(G5="",D4,G5)</f>
        <v>JASCO PTY AUS LTD GROUP</v>
      </c>
      <c r="E5" s="268" t="s">
        <v>165</v>
      </c>
      <c r="F5" s="452" t="s">
        <v>261</v>
      </c>
      <c r="G5" s="452" t="s">
        <v>262</v>
      </c>
      <c r="H5" s="47">
        <v>71863.236000000004</v>
      </c>
      <c r="I5" s="47">
        <v>50471.447</v>
      </c>
      <c r="J5" s="47">
        <v>191848.93</v>
      </c>
      <c r="K5" s="47">
        <v>98604.635999999999</v>
      </c>
      <c r="L5" s="47">
        <v>1082999.9879999999</v>
      </c>
      <c r="M5" s="47">
        <v>1176244.2819999999</v>
      </c>
      <c r="N5" s="50">
        <v>1274848.9180000001</v>
      </c>
    </row>
    <row r="6" spans="1:14" ht="12.75" hidden="1" customHeight="1" thickBot="1">
      <c r="A6" s="232" t="str">
        <f t="shared" ref="A6:A69" si="0">B6&amp;C6&amp;D6</f>
        <v>APAC EXPEXPORTART ZONE ENT. CO. LTD.</v>
      </c>
      <c r="B6" s="233" t="str">
        <f t="shared" ref="B6:B69" si="1">IF(E6="",B5,E6)</f>
        <v>APAC EXP</v>
      </c>
      <c r="C6" s="233" t="str">
        <f t="shared" ref="C6:C69" si="2">IF(F6="",C5,F6)</f>
        <v>EXPORT</v>
      </c>
      <c r="D6" s="233" t="str">
        <f t="shared" ref="D6:D69" si="3">IF(G6="",D5,G6)</f>
        <v>ART ZONE ENT. CO. LTD.</v>
      </c>
      <c r="E6" s="269"/>
      <c r="F6" s="453"/>
      <c r="G6" s="452" t="s">
        <v>263</v>
      </c>
      <c r="H6" s="47">
        <v>46316.62</v>
      </c>
      <c r="I6" s="47">
        <v>-413.94099999999997</v>
      </c>
      <c r="J6" s="47">
        <v>5513.9719999999998</v>
      </c>
      <c r="K6" s="47">
        <v>51508.631999999998</v>
      </c>
      <c r="L6" s="47">
        <v>564807.77800000005</v>
      </c>
      <c r="M6" s="47">
        <v>518813.11800000002</v>
      </c>
      <c r="N6" s="50">
        <v>570321.75</v>
      </c>
    </row>
    <row r="7" spans="1:14" ht="12.75" hidden="1" customHeight="1" thickBot="1">
      <c r="A7" s="232" t="str">
        <f t="shared" si="0"/>
        <v>APAC EXPEXPORTDHA SIAMWALLA LTD GROUP</v>
      </c>
      <c r="B7" s="233" t="str">
        <f t="shared" si="1"/>
        <v>APAC EXP</v>
      </c>
      <c r="C7" s="233" t="str">
        <f t="shared" si="2"/>
        <v>EXPORT</v>
      </c>
      <c r="D7" s="233" t="str">
        <f t="shared" si="3"/>
        <v>DHA SIAMWALLA LTD GROUP</v>
      </c>
      <c r="E7" s="269"/>
      <c r="F7" s="453"/>
      <c r="G7" s="452" t="s">
        <v>264</v>
      </c>
      <c r="H7" s="47">
        <v>18148.2</v>
      </c>
      <c r="I7" s="47">
        <v>48759.481</v>
      </c>
      <c r="J7" s="47">
        <v>73639.611000000004</v>
      </c>
      <c r="K7" s="47">
        <v>49138.178999999996</v>
      </c>
      <c r="L7" s="47">
        <v>349038.73200000002</v>
      </c>
      <c r="M7" s="47">
        <v>373540.16399999999</v>
      </c>
      <c r="N7" s="50">
        <v>422678.34299999999</v>
      </c>
    </row>
    <row r="8" spans="1:14" ht="12.75" hidden="1" customHeight="1" thickBot="1">
      <c r="A8" s="232" t="str">
        <f t="shared" si="0"/>
        <v>APAC EXPEXPORTTOKO HIDAYAT GROUP</v>
      </c>
      <c r="B8" s="233" t="str">
        <f t="shared" si="1"/>
        <v>APAC EXP</v>
      </c>
      <c r="C8" s="233" t="str">
        <f t="shared" si="2"/>
        <v>EXPORT</v>
      </c>
      <c r="D8" s="233" t="str">
        <f t="shared" si="3"/>
        <v>TOKO HIDAYAT GROUP</v>
      </c>
      <c r="E8" s="269"/>
      <c r="F8" s="453"/>
      <c r="G8" s="452" t="s">
        <v>265</v>
      </c>
      <c r="H8" s="47">
        <v>0</v>
      </c>
      <c r="I8" s="46"/>
      <c r="J8" s="46"/>
      <c r="K8" s="47">
        <v>73824.285000000003</v>
      </c>
      <c r="L8" s="47">
        <v>337206.67</v>
      </c>
      <c r="M8" s="47">
        <v>263382.38500000001</v>
      </c>
      <c r="N8" s="50">
        <v>337206.67</v>
      </c>
    </row>
    <row r="9" spans="1:14" ht="12.75" hidden="1" customHeight="1" thickBot="1">
      <c r="A9" s="232" t="str">
        <f t="shared" si="0"/>
        <v>APAC EXPEXPORTJASCO PTY N.Z. LTD GROUP</v>
      </c>
      <c r="B9" s="233" t="str">
        <f t="shared" si="1"/>
        <v>APAC EXP</v>
      </c>
      <c r="C9" s="233" t="str">
        <f t="shared" si="2"/>
        <v>EXPORT</v>
      </c>
      <c r="D9" s="233" t="str">
        <f t="shared" si="3"/>
        <v>JASCO PTY N.Z. LTD GROUP</v>
      </c>
      <c r="E9" s="269"/>
      <c r="F9" s="453"/>
      <c r="G9" s="452" t="s">
        <v>266</v>
      </c>
      <c r="H9" s="47">
        <v>15647.094999999999</v>
      </c>
      <c r="I9" s="47">
        <v>27790.014999999999</v>
      </c>
      <c r="J9" s="47">
        <v>35838.135000000002</v>
      </c>
      <c r="K9" s="47">
        <v>54814.06</v>
      </c>
      <c r="L9" s="47">
        <v>272117.14899999998</v>
      </c>
      <c r="M9" s="47">
        <v>253141.22399999999</v>
      </c>
      <c r="N9" s="50">
        <v>307955.28399999999</v>
      </c>
    </row>
    <row r="10" spans="1:14" ht="12.75" hidden="1" customHeight="1" thickBot="1">
      <c r="A10" s="232" t="str">
        <f t="shared" si="0"/>
        <v>APAC EXPEXPORTSINHAN COMMERCE CORP. GROUP</v>
      </c>
      <c r="B10" s="233" t="str">
        <f t="shared" si="1"/>
        <v>APAC EXP</v>
      </c>
      <c r="C10" s="233" t="str">
        <f t="shared" si="2"/>
        <v>EXPORT</v>
      </c>
      <c r="D10" s="233" t="str">
        <f t="shared" si="3"/>
        <v>SINHAN COMMERCE CORP. GROUP</v>
      </c>
      <c r="E10" s="269"/>
      <c r="F10" s="453"/>
      <c r="G10" s="452" t="s">
        <v>267</v>
      </c>
      <c r="H10" s="47">
        <v>35854.1</v>
      </c>
      <c r="I10" s="47">
        <v>23197.040000000001</v>
      </c>
      <c r="J10" s="47">
        <v>23197.040000000001</v>
      </c>
      <c r="K10" s="47">
        <v>35854.1</v>
      </c>
      <c r="L10" s="47">
        <v>221697.58</v>
      </c>
      <c r="M10" s="47">
        <v>209040.52</v>
      </c>
      <c r="N10" s="50">
        <v>244894.62</v>
      </c>
    </row>
    <row r="11" spans="1:14" ht="12.75" hidden="1" customHeight="1" thickBot="1">
      <c r="A11" s="232" t="str">
        <f t="shared" si="0"/>
        <v>APAC EXPEXPORTDECA TRADING COMPANY GROUP</v>
      </c>
      <c r="B11" s="233" t="str">
        <f t="shared" si="1"/>
        <v>APAC EXP</v>
      </c>
      <c r="C11" s="233" t="str">
        <f t="shared" si="2"/>
        <v>EXPORT</v>
      </c>
      <c r="D11" s="233" t="str">
        <f t="shared" si="3"/>
        <v>DECA TRADING COMPANY GROUP</v>
      </c>
      <c r="E11" s="269"/>
      <c r="F11" s="453"/>
      <c r="G11" s="452" t="s">
        <v>268</v>
      </c>
      <c r="H11" s="46"/>
      <c r="I11" s="47">
        <v>-260.553</v>
      </c>
      <c r="J11" s="47">
        <v>11698.099</v>
      </c>
      <c r="K11" s="47">
        <v>1446.558</v>
      </c>
      <c r="L11" s="47">
        <v>175339.61600000001</v>
      </c>
      <c r="M11" s="47">
        <v>185591.15700000001</v>
      </c>
      <c r="N11" s="50">
        <v>187037.715</v>
      </c>
    </row>
    <row r="12" spans="1:14" ht="12.75" hidden="1" customHeight="1" thickBot="1">
      <c r="A12" s="232" t="str">
        <f t="shared" si="0"/>
        <v>APAC EXPEXPORTSTAR PAPER CORPORATION GROUP</v>
      </c>
      <c r="B12" s="233" t="str">
        <f t="shared" si="1"/>
        <v>APAC EXP</v>
      </c>
      <c r="C12" s="233" t="str">
        <f t="shared" si="2"/>
        <v>EXPORT</v>
      </c>
      <c r="D12" s="233" t="str">
        <f t="shared" si="3"/>
        <v>STAR PAPER CORPORATION GROUP</v>
      </c>
      <c r="E12" s="269"/>
      <c r="F12" s="453"/>
      <c r="G12" s="452" t="s">
        <v>269</v>
      </c>
      <c r="H12" s="47">
        <v>55120.533000000003</v>
      </c>
      <c r="I12" s="46"/>
      <c r="J12" s="46"/>
      <c r="K12" s="47">
        <v>55120.533000000003</v>
      </c>
      <c r="L12" s="47">
        <v>152738.34099999999</v>
      </c>
      <c r="M12" s="47">
        <v>97617.808000000005</v>
      </c>
      <c r="N12" s="50">
        <v>152738.34099999999</v>
      </c>
    </row>
    <row r="13" spans="1:14" ht="12.75" hidden="1" customHeight="1" thickBot="1">
      <c r="A13" s="232" t="str">
        <f t="shared" si="0"/>
        <v>APAC EXPEXPORTCORONA SUPPLY CO INC GROUP</v>
      </c>
      <c r="B13" s="233" t="str">
        <f t="shared" si="1"/>
        <v>APAC EXP</v>
      </c>
      <c r="C13" s="233" t="str">
        <f t="shared" si="2"/>
        <v>EXPORT</v>
      </c>
      <c r="D13" s="233" t="str">
        <f t="shared" si="3"/>
        <v>CORONA SUPPLY CO INC GROUP</v>
      </c>
      <c r="E13" s="269"/>
      <c r="F13" s="453"/>
      <c r="G13" s="452" t="s">
        <v>270</v>
      </c>
      <c r="H13" s="47">
        <v>45320.731</v>
      </c>
      <c r="I13" s="47">
        <v>-798.93299999999999</v>
      </c>
      <c r="J13" s="47">
        <v>-798.93299999999999</v>
      </c>
      <c r="K13" s="47">
        <v>45320.731</v>
      </c>
      <c r="L13" s="47">
        <v>149061.64000000001</v>
      </c>
      <c r="M13" s="47">
        <v>102941.976</v>
      </c>
      <c r="N13" s="50">
        <v>148262.70699999999</v>
      </c>
    </row>
    <row r="14" spans="1:14" ht="12.75" hidden="1" customHeight="1" thickBot="1">
      <c r="A14" s="232" t="str">
        <f t="shared" si="0"/>
        <v>APAC EXPEXPORTMARKWAY SDN BHD GROUP</v>
      </c>
      <c r="B14" s="233" t="str">
        <f t="shared" si="1"/>
        <v>APAC EXP</v>
      </c>
      <c r="C14" s="233" t="str">
        <f t="shared" si="2"/>
        <v>EXPORT</v>
      </c>
      <c r="D14" s="233" t="str">
        <f t="shared" si="3"/>
        <v>MARKWAY SDN BHD GROUP</v>
      </c>
      <c r="E14" s="269"/>
      <c r="F14" s="453"/>
      <c r="G14" s="452" t="s">
        <v>271</v>
      </c>
      <c r="H14" s="47">
        <v>8708.3799999999992</v>
      </c>
      <c r="I14" s="46"/>
      <c r="J14" s="46"/>
      <c r="K14" s="47">
        <v>26832.766</v>
      </c>
      <c r="L14" s="47">
        <v>136473.351</v>
      </c>
      <c r="M14" s="47">
        <v>109640.58500000001</v>
      </c>
      <c r="N14" s="50">
        <v>136473.351</v>
      </c>
    </row>
    <row r="15" spans="1:14" ht="12.75" hidden="1" customHeight="1" thickBot="1">
      <c r="A15" s="232" t="str">
        <f t="shared" si="0"/>
        <v>APAC EXPEXPORTSubtotal (excluded)</v>
      </c>
      <c r="B15" s="233" t="str">
        <f t="shared" si="1"/>
        <v>APAC EXP</v>
      </c>
      <c r="C15" s="233" t="str">
        <f t="shared" si="2"/>
        <v>EXPORT</v>
      </c>
      <c r="D15" s="233" t="str">
        <f t="shared" si="3"/>
        <v>Subtotal (excluded)</v>
      </c>
      <c r="E15" s="269"/>
      <c r="F15" s="453"/>
      <c r="G15" s="262" t="s">
        <v>272</v>
      </c>
      <c r="H15" s="263">
        <v>12794.46</v>
      </c>
      <c r="I15" s="263">
        <v>39293.995000000003</v>
      </c>
      <c r="J15" s="263">
        <v>68927.199999999997</v>
      </c>
      <c r="K15" s="263">
        <v>71366.062999999995</v>
      </c>
      <c r="L15" s="263">
        <v>608559.798000001</v>
      </c>
      <c r="M15" s="263">
        <v>606120.93499999796</v>
      </c>
      <c r="N15" s="264">
        <v>677486.99800000305</v>
      </c>
    </row>
    <row r="16" spans="1:14" ht="12.75" hidden="1" customHeight="1" thickBot="1">
      <c r="A16" s="232" t="str">
        <f t="shared" si="0"/>
        <v>APAC EXPEXPORTTotal</v>
      </c>
      <c r="B16" s="233" t="str">
        <f t="shared" si="1"/>
        <v>APAC EXP</v>
      </c>
      <c r="C16" s="233" t="str">
        <f t="shared" si="2"/>
        <v>EXPORT</v>
      </c>
      <c r="D16" s="233" t="str">
        <f t="shared" si="3"/>
        <v>Total</v>
      </c>
      <c r="E16" s="269"/>
      <c r="F16" s="454"/>
      <c r="G16" s="197" t="s">
        <v>221</v>
      </c>
      <c r="H16" s="50">
        <v>309773.35499999998</v>
      </c>
      <c r="I16" s="50">
        <v>188038.55100000001</v>
      </c>
      <c r="J16" s="50">
        <v>409864.054</v>
      </c>
      <c r="K16" s="50">
        <v>563830.54299999995</v>
      </c>
      <c r="L16" s="50">
        <v>4050040.6430000002</v>
      </c>
      <c r="M16" s="50">
        <v>3896074.1540000001</v>
      </c>
      <c r="N16" s="50">
        <v>4459904.6969999997</v>
      </c>
    </row>
    <row r="17" spans="1:14" ht="12.75" hidden="1" customHeight="1" thickBot="1">
      <c r="A17" s="232" t="str">
        <f t="shared" si="0"/>
        <v>APAC EXPHOMESAIGON INVESTMENT MAINPOWER COMMERCE</v>
      </c>
      <c r="B17" s="233" t="str">
        <f t="shared" si="1"/>
        <v>APAC EXP</v>
      </c>
      <c r="C17" s="233" t="str">
        <f t="shared" si="2"/>
        <v>HOME</v>
      </c>
      <c r="D17" s="233" t="str">
        <f t="shared" si="3"/>
        <v>SAIGON INVESTMENT MAINPOWER COMMERCE</v>
      </c>
      <c r="E17" s="269"/>
      <c r="F17" s="452" t="s">
        <v>273</v>
      </c>
      <c r="G17" s="452" t="s">
        <v>274</v>
      </c>
      <c r="H17" s="46"/>
      <c r="I17" s="46"/>
      <c r="J17" s="46"/>
      <c r="K17" s="46"/>
      <c r="L17" s="47">
        <v>10800.7</v>
      </c>
      <c r="M17" s="47">
        <v>10800.7</v>
      </c>
      <c r="N17" s="50">
        <v>10800.7</v>
      </c>
    </row>
    <row r="18" spans="1:14" ht="12.75" hidden="1" customHeight="1" thickBot="1">
      <c r="A18" s="232" t="str">
        <f t="shared" si="0"/>
        <v>APAC EXPHOMETotal</v>
      </c>
      <c r="B18" s="233" t="str">
        <f t="shared" si="1"/>
        <v>APAC EXP</v>
      </c>
      <c r="C18" s="233" t="str">
        <f t="shared" si="2"/>
        <v>HOME</v>
      </c>
      <c r="D18" s="233" t="str">
        <f t="shared" si="3"/>
        <v>Total</v>
      </c>
      <c r="E18" s="269"/>
      <c r="F18" s="454"/>
      <c r="G18" s="197" t="s">
        <v>221</v>
      </c>
      <c r="H18" s="49"/>
      <c r="I18" s="49"/>
      <c r="J18" s="49"/>
      <c r="K18" s="49"/>
      <c r="L18" s="50">
        <v>10800.7</v>
      </c>
      <c r="M18" s="50">
        <v>10800.7</v>
      </c>
      <c r="N18" s="50">
        <v>10800.7</v>
      </c>
    </row>
    <row r="19" spans="1:14" ht="12.75" hidden="1" customHeight="1" thickBot="1">
      <c r="A19" s="232" t="str">
        <f t="shared" si="0"/>
        <v>APAC EXPOPSNINGBO CONDA ART MATERIALS CO.,LTD</v>
      </c>
      <c r="B19" s="233" t="str">
        <f t="shared" si="1"/>
        <v>APAC EXP</v>
      </c>
      <c r="C19" s="233" t="str">
        <f t="shared" si="2"/>
        <v>OPS</v>
      </c>
      <c r="D19" s="233" t="str">
        <f t="shared" si="3"/>
        <v>NINGBO CONDA ART MATERIALS CO.,LTD</v>
      </c>
      <c r="E19" s="269"/>
      <c r="F19" s="452" t="s">
        <v>275</v>
      </c>
      <c r="G19" s="452" t="s">
        <v>276</v>
      </c>
      <c r="H19" s="46"/>
      <c r="I19" s="46"/>
      <c r="J19" s="46"/>
      <c r="K19" s="46"/>
      <c r="L19" s="47">
        <v>26530.037</v>
      </c>
      <c r="M19" s="47">
        <v>26530.037</v>
      </c>
      <c r="N19" s="50">
        <v>26530.037</v>
      </c>
    </row>
    <row r="20" spans="1:14" ht="12.75" hidden="1" customHeight="1" thickBot="1">
      <c r="A20" s="232" t="str">
        <f t="shared" si="0"/>
        <v>APAC EXPOPSTotal</v>
      </c>
      <c r="B20" s="233" t="str">
        <f t="shared" si="1"/>
        <v>APAC EXP</v>
      </c>
      <c r="C20" s="233" t="str">
        <f t="shared" si="2"/>
        <v>OPS</v>
      </c>
      <c r="D20" s="233" t="str">
        <f t="shared" si="3"/>
        <v>Total</v>
      </c>
      <c r="E20" s="269"/>
      <c r="F20" s="454"/>
      <c r="G20" s="197" t="s">
        <v>221</v>
      </c>
      <c r="H20" s="49"/>
      <c r="I20" s="49"/>
      <c r="J20" s="49"/>
      <c r="K20" s="49"/>
      <c r="L20" s="50">
        <v>26530.037</v>
      </c>
      <c r="M20" s="50">
        <v>26530.037</v>
      </c>
      <c r="N20" s="50">
        <v>26530.037</v>
      </c>
    </row>
    <row r="21" spans="1:14" ht="12.75" hidden="1" customHeight="1" thickBot="1">
      <c r="A21" s="232" t="str">
        <f t="shared" si="0"/>
        <v>APAC EXPEXTERNALJASCO PTY AUS LTD GROUP</v>
      </c>
      <c r="B21" s="233" t="str">
        <f t="shared" si="1"/>
        <v>APAC EXP</v>
      </c>
      <c r="C21" s="233" t="str">
        <f t="shared" si="2"/>
        <v>EXTERNAL</v>
      </c>
      <c r="D21" s="233" t="str">
        <f t="shared" si="3"/>
        <v>JASCO PTY AUS LTD GROUP</v>
      </c>
      <c r="E21" s="269"/>
      <c r="F21" s="197" t="s">
        <v>243</v>
      </c>
      <c r="G21" s="197" t="s">
        <v>262</v>
      </c>
      <c r="H21" s="50">
        <v>71863.236000000004</v>
      </c>
      <c r="I21" s="50">
        <v>50471.447</v>
      </c>
      <c r="J21" s="50">
        <v>191848.93</v>
      </c>
      <c r="K21" s="50">
        <v>98604.635999999999</v>
      </c>
      <c r="L21" s="50">
        <v>1082999.9879999999</v>
      </c>
      <c r="M21" s="50">
        <v>1176244.2819999999</v>
      </c>
      <c r="N21" s="50">
        <v>1274848.9180000001</v>
      </c>
    </row>
    <row r="22" spans="1:14" ht="12.75" hidden="1" customHeight="1" thickBot="1">
      <c r="A22" s="232" t="str">
        <f t="shared" si="0"/>
        <v>APAC EXPEXTERNALART ZONE ENT. CO. LTD.</v>
      </c>
      <c r="B22" s="233" t="str">
        <f t="shared" si="1"/>
        <v>APAC EXP</v>
      </c>
      <c r="C22" s="233" t="str">
        <f t="shared" si="2"/>
        <v>EXTERNAL</v>
      </c>
      <c r="D22" s="233" t="str">
        <f t="shared" si="3"/>
        <v>ART ZONE ENT. CO. LTD.</v>
      </c>
      <c r="E22" s="269"/>
      <c r="F22" s="200"/>
      <c r="G22" s="197" t="s">
        <v>263</v>
      </c>
      <c r="H22" s="50">
        <v>46316.62</v>
      </c>
      <c r="I22" s="50">
        <v>-413.94099999999997</v>
      </c>
      <c r="J22" s="50">
        <v>5513.9719999999998</v>
      </c>
      <c r="K22" s="50">
        <v>51508.631999999998</v>
      </c>
      <c r="L22" s="50">
        <v>564807.77800000005</v>
      </c>
      <c r="M22" s="50">
        <v>518813.11800000002</v>
      </c>
      <c r="N22" s="50">
        <v>570321.75</v>
      </c>
    </row>
    <row r="23" spans="1:14" ht="12.75" hidden="1" customHeight="1" thickBot="1">
      <c r="A23" s="232" t="str">
        <f t="shared" si="0"/>
        <v>APAC EXPEXTERNALDHA SIAMWALLA LTD GROUP</v>
      </c>
      <c r="B23" s="233" t="str">
        <f t="shared" si="1"/>
        <v>APAC EXP</v>
      </c>
      <c r="C23" s="233" t="str">
        <f t="shared" si="2"/>
        <v>EXTERNAL</v>
      </c>
      <c r="D23" s="233" t="str">
        <f t="shared" si="3"/>
        <v>DHA SIAMWALLA LTD GROUP</v>
      </c>
      <c r="E23" s="269"/>
      <c r="F23" s="200"/>
      <c r="G23" s="197" t="s">
        <v>264</v>
      </c>
      <c r="H23" s="50">
        <v>18148.2</v>
      </c>
      <c r="I23" s="50">
        <v>48759.481</v>
      </c>
      <c r="J23" s="50">
        <v>73639.611000000004</v>
      </c>
      <c r="K23" s="50">
        <v>49138.178999999996</v>
      </c>
      <c r="L23" s="50">
        <v>349038.73200000002</v>
      </c>
      <c r="M23" s="50">
        <v>373540.16399999999</v>
      </c>
      <c r="N23" s="50">
        <v>422678.34299999999</v>
      </c>
    </row>
    <row r="24" spans="1:14" ht="12.75" hidden="1" customHeight="1" thickBot="1">
      <c r="A24" s="232" t="str">
        <f t="shared" si="0"/>
        <v>APAC EXPEXTERNALTOKO HIDAYAT GROUP</v>
      </c>
      <c r="B24" s="233" t="str">
        <f t="shared" si="1"/>
        <v>APAC EXP</v>
      </c>
      <c r="C24" s="233" t="str">
        <f t="shared" si="2"/>
        <v>EXTERNAL</v>
      </c>
      <c r="D24" s="233" t="str">
        <f t="shared" si="3"/>
        <v>TOKO HIDAYAT GROUP</v>
      </c>
      <c r="E24" s="269"/>
      <c r="F24" s="200"/>
      <c r="G24" s="197" t="s">
        <v>265</v>
      </c>
      <c r="H24" s="50">
        <v>0</v>
      </c>
      <c r="I24" s="49"/>
      <c r="J24" s="49"/>
      <c r="K24" s="50">
        <v>73824.285000000003</v>
      </c>
      <c r="L24" s="50">
        <v>337206.67</v>
      </c>
      <c r="M24" s="50">
        <v>263382.38500000001</v>
      </c>
      <c r="N24" s="50">
        <v>337206.67</v>
      </c>
    </row>
    <row r="25" spans="1:14" ht="12.75" hidden="1" customHeight="1" thickBot="1">
      <c r="A25" s="232" t="str">
        <f t="shared" si="0"/>
        <v>APAC EXPEXTERNALJASCO PTY N.Z. LTD GROUP</v>
      </c>
      <c r="B25" s="233" t="str">
        <f t="shared" si="1"/>
        <v>APAC EXP</v>
      </c>
      <c r="C25" s="233" t="str">
        <f t="shared" si="2"/>
        <v>EXTERNAL</v>
      </c>
      <c r="D25" s="233" t="str">
        <f t="shared" si="3"/>
        <v>JASCO PTY N.Z. LTD GROUP</v>
      </c>
      <c r="E25" s="269"/>
      <c r="F25" s="200"/>
      <c r="G25" s="197" t="s">
        <v>266</v>
      </c>
      <c r="H25" s="50">
        <v>15647.094999999999</v>
      </c>
      <c r="I25" s="50">
        <v>27790.014999999999</v>
      </c>
      <c r="J25" s="50">
        <v>35838.135000000002</v>
      </c>
      <c r="K25" s="50">
        <v>54814.06</v>
      </c>
      <c r="L25" s="50">
        <v>272117.14899999998</v>
      </c>
      <c r="M25" s="50">
        <v>253141.22399999999</v>
      </c>
      <c r="N25" s="50">
        <v>307955.28399999999</v>
      </c>
    </row>
    <row r="26" spans="1:14" ht="12.75" hidden="1" customHeight="1" thickBot="1">
      <c r="A26" s="232" t="str">
        <f t="shared" si="0"/>
        <v>APAC EXPEXTERNALSINHAN COMMERCE CORP. GROUP</v>
      </c>
      <c r="B26" s="233" t="str">
        <f t="shared" si="1"/>
        <v>APAC EXP</v>
      </c>
      <c r="C26" s="233" t="str">
        <f t="shared" si="2"/>
        <v>EXTERNAL</v>
      </c>
      <c r="D26" s="233" t="str">
        <f t="shared" si="3"/>
        <v>SINHAN COMMERCE CORP. GROUP</v>
      </c>
      <c r="E26" s="269"/>
      <c r="F26" s="200"/>
      <c r="G26" s="197" t="s">
        <v>267</v>
      </c>
      <c r="H26" s="50">
        <v>35854.1</v>
      </c>
      <c r="I26" s="50">
        <v>23197.040000000001</v>
      </c>
      <c r="J26" s="50">
        <v>23197.040000000001</v>
      </c>
      <c r="K26" s="50">
        <v>35854.1</v>
      </c>
      <c r="L26" s="50">
        <v>221697.58</v>
      </c>
      <c r="M26" s="50">
        <v>209040.52</v>
      </c>
      <c r="N26" s="50">
        <v>244894.62</v>
      </c>
    </row>
    <row r="27" spans="1:14" ht="12.75" hidden="1" customHeight="1" thickBot="1">
      <c r="A27" s="232" t="str">
        <f t="shared" si="0"/>
        <v>APAC EXPEXTERNALDECA TRADING COMPANY GROUP</v>
      </c>
      <c r="B27" s="233" t="str">
        <f t="shared" si="1"/>
        <v>APAC EXP</v>
      </c>
      <c r="C27" s="233" t="str">
        <f t="shared" si="2"/>
        <v>EXTERNAL</v>
      </c>
      <c r="D27" s="233" t="str">
        <f t="shared" si="3"/>
        <v>DECA TRADING COMPANY GROUP</v>
      </c>
      <c r="E27" s="269"/>
      <c r="F27" s="200"/>
      <c r="G27" s="197" t="s">
        <v>268</v>
      </c>
      <c r="H27" s="49"/>
      <c r="I27" s="50">
        <v>-260.553</v>
      </c>
      <c r="J27" s="50">
        <v>11698.099</v>
      </c>
      <c r="K27" s="50">
        <v>1446.558</v>
      </c>
      <c r="L27" s="50">
        <v>175339.61600000001</v>
      </c>
      <c r="M27" s="50">
        <v>185591.15700000001</v>
      </c>
      <c r="N27" s="50">
        <v>187037.715</v>
      </c>
    </row>
    <row r="28" spans="1:14" ht="12.75" hidden="1" customHeight="1" thickBot="1">
      <c r="A28" s="232" t="str">
        <f t="shared" si="0"/>
        <v>APAC EXPEXTERNALSTAR PAPER CORPORATION GROUP</v>
      </c>
      <c r="B28" s="233" t="str">
        <f t="shared" si="1"/>
        <v>APAC EXP</v>
      </c>
      <c r="C28" s="233" t="str">
        <f t="shared" si="2"/>
        <v>EXTERNAL</v>
      </c>
      <c r="D28" s="233" t="str">
        <f t="shared" si="3"/>
        <v>STAR PAPER CORPORATION GROUP</v>
      </c>
      <c r="E28" s="269"/>
      <c r="F28" s="200"/>
      <c r="G28" s="197" t="s">
        <v>269</v>
      </c>
      <c r="H28" s="50">
        <v>55120.533000000003</v>
      </c>
      <c r="I28" s="49"/>
      <c r="J28" s="49"/>
      <c r="K28" s="50">
        <v>55120.533000000003</v>
      </c>
      <c r="L28" s="50">
        <v>152738.34099999999</v>
      </c>
      <c r="M28" s="50">
        <v>97617.808000000005</v>
      </c>
      <c r="N28" s="50">
        <v>152738.34099999999</v>
      </c>
    </row>
    <row r="29" spans="1:14" ht="12.75" hidden="1" customHeight="1" thickBot="1">
      <c r="A29" s="232" t="str">
        <f t="shared" si="0"/>
        <v>APAC EXPEXTERNALCORONA SUPPLY CO INC GROUP</v>
      </c>
      <c r="B29" s="233" t="str">
        <f t="shared" si="1"/>
        <v>APAC EXP</v>
      </c>
      <c r="C29" s="233" t="str">
        <f t="shared" si="2"/>
        <v>EXTERNAL</v>
      </c>
      <c r="D29" s="233" t="str">
        <f t="shared" si="3"/>
        <v>CORONA SUPPLY CO INC GROUP</v>
      </c>
      <c r="E29" s="269"/>
      <c r="F29" s="200"/>
      <c r="G29" s="197" t="s">
        <v>270</v>
      </c>
      <c r="H29" s="50">
        <v>45320.731</v>
      </c>
      <c r="I29" s="50">
        <v>-798.93299999999999</v>
      </c>
      <c r="J29" s="50">
        <v>-798.93299999999999</v>
      </c>
      <c r="K29" s="50">
        <v>45320.731</v>
      </c>
      <c r="L29" s="50">
        <v>149061.64000000001</v>
      </c>
      <c r="M29" s="50">
        <v>102941.976</v>
      </c>
      <c r="N29" s="50">
        <v>148262.70699999999</v>
      </c>
    </row>
    <row r="30" spans="1:14" ht="12.75" hidden="1" customHeight="1" thickBot="1">
      <c r="A30" s="232" t="str">
        <f t="shared" si="0"/>
        <v>APAC EXPEXTERNALMARKWAY SDN BHD GROUP</v>
      </c>
      <c r="B30" s="233" t="str">
        <f t="shared" si="1"/>
        <v>APAC EXP</v>
      </c>
      <c r="C30" s="233" t="str">
        <f t="shared" si="2"/>
        <v>EXTERNAL</v>
      </c>
      <c r="D30" s="233" t="str">
        <f t="shared" si="3"/>
        <v>MARKWAY SDN BHD GROUP</v>
      </c>
      <c r="E30" s="269"/>
      <c r="F30" s="200"/>
      <c r="G30" s="197" t="s">
        <v>271</v>
      </c>
      <c r="H30" s="50">
        <v>8708.3799999999992</v>
      </c>
      <c r="I30" s="49"/>
      <c r="J30" s="49"/>
      <c r="K30" s="50">
        <v>26832.766</v>
      </c>
      <c r="L30" s="50">
        <v>136473.351</v>
      </c>
      <c r="M30" s="50">
        <v>109640.58500000001</v>
      </c>
      <c r="N30" s="50">
        <v>136473.351</v>
      </c>
    </row>
    <row r="31" spans="1:14" ht="12.75" hidden="1" customHeight="1" thickBot="1">
      <c r="A31" s="232" t="str">
        <f t="shared" si="0"/>
        <v>APAC EXPEXTERNALSubtotal (excluded)</v>
      </c>
      <c r="B31" s="233" t="str">
        <f t="shared" si="1"/>
        <v>APAC EXP</v>
      </c>
      <c r="C31" s="233" t="str">
        <f t="shared" si="2"/>
        <v>EXTERNAL</v>
      </c>
      <c r="D31" s="233" t="str">
        <f t="shared" si="3"/>
        <v>Subtotal (excluded)</v>
      </c>
      <c r="E31" s="269"/>
      <c r="F31" s="200"/>
      <c r="G31" s="197" t="s">
        <v>272</v>
      </c>
      <c r="H31" s="50">
        <v>12794.46</v>
      </c>
      <c r="I31" s="50">
        <v>39293.995000000003</v>
      </c>
      <c r="J31" s="50">
        <v>68927.199999999997</v>
      </c>
      <c r="K31" s="50">
        <v>71366.062999999995</v>
      </c>
      <c r="L31" s="50">
        <v>645890.53500000294</v>
      </c>
      <c r="M31" s="50">
        <v>643451.67199999804</v>
      </c>
      <c r="N31" s="50">
        <v>714817.73500000103</v>
      </c>
    </row>
    <row r="32" spans="1:14" ht="12.75" hidden="1" customHeight="1" thickBot="1">
      <c r="A32" s="232" t="str">
        <f t="shared" si="0"/>
        <v>APAC EXPEXTERNALTotal</v>
      </c>
      <c r="B32" s="233" t="str">
        <f t="shared" si="1"/>
        <v>APAC EXP</v>
      </c>
      <c r="C32" s="233" t="str">
        <f t="shared" si="2"/>
        <v>EXTERNAL</v>
      </c>
      <c r="D32" s="233" t="str">
        <f t="shared" si="3"/>
        <v>Total</v>
      </c>
      <c r="E32" s="270"/>
      <c r="F32" s="198"/>
      <c r="G32" s="197" t="s">
        <v>221</v>
      </c>
      <c r="H32" s="50">
        <v>309773.35499999998</v>
      </c>
      <c r="I32" s="50">
        <v>188038.55100000001</v>
      </c>
      <c r="J32" s="50">
        <v>409864.054</v>
      </c>
      <c r="K32" s="50">
        <v>563830.54299999995</v>
      </c>
      <c r="L32" s="50">
        <v>4087371.38</v>
      </c>
      <c r="M32" s="50">
        <v>3933404.8909999998</v>
      </c>
      <c r="N32" s="50">
        <v>4497235.4340000004</v>
      </c>
    </row>
    <row r="33" spans="1:14" ht="13.5" hidden="1" thickBot="1">
      <c r="A33" s="232" t="str">
        <f t="shared" si="0"/>
        <v>BENELUXEXPORTGRIMEERSTUDIO LUC BEC GROUP</v>
      </c>
      <c r="B33" s="233" t="str">
        <f t="shared" si="1"/>
        <v>BENELUX</v>
      </c>
      <c r="C33" s="233" t="str">
        <f t="shared" si="2"/>
        <v>EXPORT</v>
      </c>
      <c r="D33" s="233" t="str">
        <f t="shared" si="3"/>
        <v>GRIMEERSTUDIO LUC BEC GROUP</v>
      </c>
      <c r="E33" s="268" t="s">
        <v>158</v>
      </c>
      <c r="F33" s="452" t="s">
        <v>261</v>
      </c>
      <c r="G33" s="452" t="s">
        <v>277</v>
      </c>
      <c r="H33" s="46"/>
      <c r="I33" s="46"/>
      <c r="J33" s="47">
        <v>19421.98</v>
      </c>
      <c r="K33" s="46"/>
      <c r="L33" s="47">
        <v>41745.26</v>
      </c>
      <c r="M33" s="47">
        <v>61167.24</v>
      </c>
      <c r="N33" s="50">
        <v>61167.24</v>
      </c>
    </row>
    <row r="34" spans="1:14" ht="13.5" hidden="1" thickBot="1">
      <c r="A34" s="232" t="str">
        <f t="shared" si="0"/>
        <v>BENELUXEXPORTASMODEE BENELUX</v>
      </c>
      <c r="B34" s="233" t="str">
        <f t="shared" si="1"/>
        <v>BENELUX</v>
      </c>
      <c r="C34" s="233" t="str">
        <f t="shared" si="2"/>
        <v>EXPORT</v>
      </c>
      <c r="D34" s="233" t="str">
        <f t="shared" si="3"/>
        <v>ASMODEE BENELUX</v>
      </c>
      <c r="E34" s="269"/>
      <c r="F34" s="453"/>
      <c r="G34" s="452" t="s">
        <v>278</v>
      </c>
      <c r="H34" s="46"/>
      <c r="I34" s="46"/>
      <c r="J34" s="46"/>
      <c r="K34" s="46"/>
      <c r="L34" s="47">
        <v>51477.644</v>
      </c>
      <c r="M34" s="47">
        <v>51477.644</v>
      </c>
      <c r="N34" s="50">
        <v>51477.644</v>
      </c>
    </row>
    <row r="35" spans="1:14" ht="13.5" hidden="1" thickBot="1">
      <c r="A35" s="232" t="str">
        <f t="shared" si="0"/>
        <v>BENELUXEXPORTASMODEE BENELUX GROUP</v>
      </c>
      <c r="B35" s="233" t="str">
        <f t="shared" si="1"/>
        <v>BENELUX</v>
      </c>
      <c r="C35" s="233" t="str">
        <f t="shared" si="2"/>
        <v>EXPORT</v>
      </c>
      <c r="D35" s="233" t="str">
        <f t="shared" si="3"/>
        <v>ASMODEE BENELUX GROUP</v>
      </c>
      <c r="E35" s="269"/>
      <c r="F35" s="453"/>
      <c r="G35" s="452" t="s">
        <v>279</v>
      </c>
      <c r="H35" s="46"/>
      <c r="I35" s="46"/>
      <c r="J35" s="46"/>
      <c r="K35" s="47">
        <v>941.46</v>
      </c>
      <c r="L35" s="47">
        <v>21586.98</v>
      </c>
      <c r="M35" s="47">
        <v>20645.52</v>
      </c>
      <c r="N35" s="50">
        <v>21586.98</v>
      </c>
    </row>
    <row r="36" spans="1:14" ht="13.5" hidden="1" thickBot="1">
      <c r="A36" s="232" t="str">
        <f t="shared" si="0"/>
        <v>BENELUXEXPORTCORA GROUP</v>
      </c>
      <c r="B36" s="233" t="str">
        <f t="shared" si="1"/>
        <v>BENELUX</v>
      </c>
      <c r="C36" s="233" t="str">
        <f t="shared" si="2"/>
        <v>EXPORT</v>
      </c>
      <c r="D36" s="233" t="str">
        <f t="shared" si="3"/>
        <v>CORA GROUP</v>
      </c>
      <c r="E36" s="269"/>
      <c r="F36" s="453"/>
      <c r="G36" s="452" t="s">
        <v>280</v>
      </c>
      <c r="H36" s="46"/>
      <c r="I36" s="47">
        <v>-513.60500000000002</v>
      </c>
      <c r="J36" s="47">
        <v>3032.4659999999999</v>
      </c>
      <c r="K36" s="47">
        <v>564.92100000000005</v>
      </c>
      <c r="L36" s="47">
        <v>4296.6540000000005</v>
      </c>
      <c r="M36" s="47">
        <v>6764.1989999999996</v>
      </c>
      <c r="N36" s="50">
        <v>7329.12</v>
      </c>
    </row>
    <row r="37" spans="1:14" ht="13.5" hidden="1" thickBot="1">
      <c r="A37" s="232" t="str">
        <f t="shared" si="0"/>
        <v>BENELUXEXPORTBASTELKISTE LUXEMBOURG</v>
      </c>
      <c r="B37" s="233" t="str">
        <f t="shared" si="1"/>
        <v>BENELUX</v>
      </c>
      <c r="C37" s="233" t="str">
        <f t="shared" si="2"/>
        <v>EXPORT</v>
      </c>
      <c r="D37" s="233" t="str">
        <f t="shared" si="3"/>
        <v>BASTELKISTE LUXEMBOURG</v>
      </c>
      <c r="E37" s="269"/>
      <c r="F37" s="453"/>
      <c r="G37" s="452" t="s">
        <v>281</v>
      </c>
      <c r="H37" s="46"/>
      <c r="I37" s="47">
        <v>816.56799999999998</v>
      </c>
      <c r="J37" s="47">
        <v>816.56799999999998</v>
      </c>
      <c r="K37" s="46"/>
      <c r="L37" s="46"/>
      <c r="M37" s="47">
        <v>816.56799999999998</v>
      </c>
      <c r="N37" s="50">
        <v>816.56799999999998</v>
      </c>
    </row>
    <row r="38" spans="1:14" ht="13.5" hidden="1" thickBot="1">
      <c r="A38" s="232" t="str">
        <f t="shared" si="0"/>
        <v>BENELUXEXPORTMEDIA STORE MASSEN</v>
      </c>
      <c r="B38" s="233" t="str">
        <f t="shared" si="1"/>
        <v>BENELUX</v>
      </c>
      <c r="C38" s="233" t="str">
        <f t="shared" si="2"/>
        <v>EXPORT</v>
      </c>
      <c r="D38" s="233" t="str">
        <f t="shared" si="3"/>
        <v>MEDIA STORE MASSEN</v>
      </c>
      <c r="E38" s="269"/>
      <c r="F38" s="453"/>
      <c r="G38" s="452" t="s">
        <v>282</v>
      </c>
      <c r="H38" s="46"/>
      <c r="I38" s="46"/>
      <c r="J38" s="46"/>
      <c r="K38" s="46"/>
      <c r="L38" s="47">
        <v>235.56100000000001</v>
      </c>
      <c r="M38" s="47">
        <v>235.56100000000001</v>
      </c>
      <c r="N38" s="50">
        <v>235.56100000000001</v>
      </c>
    </row>
    <row r="39" spans="1:14" ht="13.5" hidden="1" thickBot="1">
      <c r="A39" s="232" t="str">
        <f t="shared" si="0"/>
        <v>BENELUXEXPORTSubtotal (excluded)</v>
      </c>
      <c r="B39" s="233" t="str">
        <f t="shared" si="1"/>
        <v>BENELUX</v>
      </c>
      <c r="C39" s="233" t="str">
        <f t="shared" si="2"/>
        <v>EXPORT</v>
      </c>
      <c r="D39" s="233" t="str">
        <f t="shared" si="3"/>
        <v>Subtotal (excluded)</v>
      </c>
      <c r="E39" s="269"/>
      <c r="F39" s="453"/>
      <c r="G39" s="262" t="s">
        <v>272</v>
      </c>
      <c r="H39" s="265"/>
      <c r="I39" s="263">
        <v>0</v>
      </c>
      <c r="J39" s="263">
        <v>0</v>
      </c>
      <c r="K39" s="263">
        <v>0</v>
      </c>
      <c r="L39" s="263">
        <v>0</v>
      </c>
      <c r="M39" s="263">
        <v>0</v>
      </c>
      <c r="N39" s="264">
        <v>-142916.076</v>
      </c>
    </row>
    <row r="40" spans="1:14" ht="13.5" hidden="1" thickBot="1">
      <c r="A40" s="232" t="str">
        <f t="shared" si="0"/>
        <v>BENELUXEXPORTTotal</v>
      </c>
      <c r="B40" s="233" t="str">
        <f t="shared" si="1"/>
        <v>BENELUX</v>
      </c>
      <c r="C40" s="233" t="str">
        <f t="shared" si="2"/>
        <v>EXPORT</v>
      </c>
      <c r="D40" s="233" t="str">
        <f t="shared" si="3"/>
        <v>Total</v>
      </c>
      <c r="E40" s="269"/>
      <c r="F40" s="454"/>
      <c r="G40" s="197" t="s">
        <v>221</v>
      </c>
      <c r="H40" s="49"/>
      <c r="I40" s="50">
        <v>816.56799999999998</v>
      </c>
      <c r="J40" s="50">
        <v>23271.013999999999</v>
      </c>
      <c r="K40" s="50">
        <v>1506.3810000000001</v>
      </c>
      <c r="L40" s="50">
        <v>119342.099</v>
      </c>
      <c r="M40" s="50">
        <v>141106.73199999999</v>
      </c>
      <c r="N40" s="50">
        <v>142613.11300000001</v>
      </c>
    </row>
    <row r="41" spans="1:14" ht="13.5" hidden="1" thickBot="1">
      <c r="A41" s="232" t="str">
        <f t="shared" si="0"/>
        <v>BENELUXHOMEACTION SERVICE &amp; DISTRIBUTIE B.V.</v>
      </c>
      <c r="B41" s="233" t="str">
        <f t="shared" si="1"/>
        <v>BENELUX</v>
      </c>
      <c r="C41" s="233" t="str">
        <f t="shared" si="2"/>
        <v>HOME</v>
      </c>
      <c r="D41" s="233" t="str">
        <f t="shared" si="3"/>
        <v>ACTION SERVICE &amp; DISTRIBUTIE B.V.</v>
      </c>
      <c r="E41" s="269"/>
      <c r="F41" s="452" t="s">
        <v>273</v>
      </c>
      <c r="G41" s="452" t="s">
        <v>283</v>
      </c>
      <c r="H41" s="47">
        <v>83049.671000000002</v>
      </c>
      <c r="I41" s="46"/>
      <c r="J41" s="46"/>
      <c r="K41" s="47">
        <v>223554.367</v>
      </c>
      <c r="L41" s="47">
        <v>693996.39099999995</v>
      </c>
      <c r="M41" s="47">
        <v>470442.02399999998</v>
      </c>
      <c r="N41" s="50">
        <v>693996.39099999995</v>
      </c>
    </row>
    <row r="42" spans="1:14" ht="13.5" hidden="1" thickBot="1">
      <c r="A42" s="232" t="str">
        <f t="shared" si="0"/>
        <v>BENELUXHOMEACTION NON-FOOD BV</v>
      </c>
      <c r="B42" s="233" t="str">
        <f t="shared" si="1"/>
        <v>BENELUX</v>
      </c>
      <c r="C42" s="233" t="str">
        <f t="shared" si="2"/>
        <v>HOME</v>
      </c>
      <c r="D42" s="233" t="str">
        <f t="shared" si="3"/>
        <v>ACTION NON-FOOD BV</v>
      </c>
      <c r="E42" s="269"/>
      <c r="F42" s="453"/>
      <c r="G42" s="452" t="s">
        <v>284</v>
      </c>
      <c r="H42" s="46"/>
      <c r="I42" s="47">
        <v>186247.22399999999</v>
      </c>
      <c r="J42" s="47">
        <v>271627.23200000002</v>
      </c>
      <c r="K42" s="46"/>
      <c r="L42" s="47">
        <v>256586.774</v>
      </c>
      <c r="M42" s="47">
        <v>528214.00600000005</v>
      </c>
      <c r="N42" s="50">
        <v>528214.00600000005</v>
      </c>
    </row>
    <row r="43" spans="1:14" ht="13.5" hidden="1" thickBot="1">
      <c r="A43" s="232" t="str">
        <f t="shared" si="0"/>
        <v>BENELUXHOMELUCAS GROUP</v>
      </c>
      <c r="B43" s="233" t="str">
        <f t="shared" si="1"/>
        <v>BENELUX</v>
      </c>
      <c r="C43" s="233" t="str">
        <f t="shared" si="2"/>
        <v>HOME</v>
      </c>
      <c r="D43" s="233" t="str">
        <f t="shared" si="3"/>
        <v>LUCAS GROUP</v>
      </c>
      <c r="E43" s="269"/>
      <c r="F43" s="453"/>
      <c r="G43" s="452" t="s">
        <v>285</v>
      </c>
      <c r="H43" s="47">
        <v>31512.942999999999</v>
      </c>
      <c r="I43" s="47">
        <v>26720.633000000002</v>
      </c>
      <c r="J43" s="47">
        <v>64649.529000000002</v>
      </c>
      <c r="K43" s="47">
        <v>69469.054999999993</v>
      </c>
      <c r="L43" s="47">
        <v>397674.049</v>
      </c>
      <c r="M43" s="47">
        <v>392854.52299999999</v>
      </c>
      <c r="N43" s="50">
        <v>462323.57799999998</v>
      </c>
    </row>
    <row r="44" spans="1:14" ht="13.5" hidden="1" thickBot="1">
      <c r="A44" s="232" t="str">
        <f t="shared" si="0"/>
        <v>BENELUXHOMESCHLEIPER NV ARTISTS MATERIALS</v>
      </c>
      <c r="B44" s="233" t="str">
        <f t="shared" si="1"/>
        <v>BENELUX</v>
      </c>
      <c r="C44" s="233" t="str">
        <f t="shared" si="2"/>
        <v>HOME</v>
      </c>
      <c r="D44" s="233" t="str">
        <f t="shared" si="3"/>
        <v>SCHLEIPER NV ARTISTS MATERIALS</v>
      </c>
      <c r="E44" s="269"/>
      <c r="F44" s="453"/>
      <c r="G44" s="452" t="s">
        <v>286</v>
      </c>
      <c r="H44" s="47">
        <v>7578.4380000000001</v>
      </c>
      <c r="I44" s="47">
        <v>28011.223999999998</v>
      </c>
      <c r="J44" s="47">
        <v>62448.686000000002</v>
      </c>
      <c r="K44" s="47">
        <v>30571.43</v>
      </c>
      <c r="L44" s="47">
        <v>344556</v>
      </c>
      <c r="M44" s="47">
        <v>376433.25599999999</v>
      </c>
      <c r="N44" s="50">
        <v>407004.68599999999</v>
      </c>
    </row>
    <row r="45" spans="1:14" ht="13.5" hidden="1" thickBot="1">
      <c r="A45" s="232" t="str">
        <f t="shared" si="0"/>
        <v>BENELUXHOMEVAN BEEK GROUP</v>
      </c>
      <c r="B45" s="233" t="str">
        <f t="shared" si="1"/>
        <v>BENELUX</v>
      </c>
      <c r="C45" s="233" t="str">
        <f t="shared" si="2"/>
        <v>HOME</v>
      </c>
      <c r="D45" s="233" t="str">
        <f t="shared" si="3"/>
        <v>VAN BEEK GROUP</v>
      </c>
      <c r="E45" s="269"/>
      <c r="F45" s="453"/>
      <c r="G45" s="452" t="s">
        <v>287</v>
      </c>
      <c r="H45" s="47">
        <v>24995.731</v>
      </c>
      <c r="I45" s="47">
        <v>28659.121999999999</v>
      </c>
      <c r="J45" s="47">
        <v>57134.231</v>
      </c>
      <c r="K45" s="47">
        <v>52390.233999999997</v>
      </c>
      <c r="L45" s="47">
        <v>248807.36799999999</v>
      </c>
      <c r="M45" s="47">
        <v>253551.36499999999</v>
      </c>
      <c r="N45" s="50">
        <v>305941.59899999999</v>
      </c>
    </row>
    <row r="46" spans="1:14" ht="13.5" hidden="1" thickBot="1">
      <c r="A46" s="232" t="str">
        <f t="shared" si="0"/>
        <v>BENELUXHOMEDE KWAST B.V.</v>
      </c>
      <c r="B46" s="233" t="str">
        <f t="shared" si="1"/>
        <v>BENELUX</v>
      </c>
      <c r="C46" s="233" t="str">
        <f t="shared" si="2"/>
        <v>HOME</v>
      </c>
      <c r="D46" s="233" t="str">
        <f t="shared" si="3"/>
        <v>DE KWAST B.V.</v>
      </c>
      <c r="E46" s="269"/>
      <c r="F46" s="453"/>
      <c r="G46" s="452" t="s">
        <v>288</v>
      </c>
      <c r="H46" s="47">
        <v>15239.663</v>
      </c>
      <c r="I46" s="47">
        <v>17163.161</v>
      </c>
      <c r="J46" s="47">
        <v>32348.834999999999</v>
      </c>
      <c r="K46" s="47">
        <v>28048.097000000002</v>
      </c>
      <c r="L46" s="47">
        <v>170238.72</v>
      </c>
      <c r="M46" s="47">
        <v>174539.45800000001</v>
      </c>
      <c r="N46" s="50">
        <v>202587.55499999999</v>
      </c>
    </row>
    <row r="47" spans="1:14" ht="13.5" hidden="1" thickBot="1">
      <c r="A47" s="232" t="str">
        <f t="shared" si="0"/>
        <v>BENELUXHOMEHAROLDS GRAFIK B.V.</v>
      </c>
      <c r="B47" s="233" t="str">
        <f t="shared" si="1"/>
        <v>BENELUX</v>
      </c>
      <c r="C47" s="233" t="str">
        <f t="shared" si="2"/>
        <v>HOME</v>
      </c>
      <c r="D47" s="233" t="str">
        <f t="shared" si="3"/>
        <v>HAROLDS GRAFIK B.V.</v>
      </c>
      <c r="E47" s="269"/>
      <c r="F47" s="453"/>
      <c r="G47" s="452" t="s">
        <v>289</v>
      </c>
      <c r="H47" s="47">
        <v>12560.433000000001</v>
      </c>
      <c r="I47" s="47">
        <v>10628.038</v>
      </c>
      <c r="J47" s="47">
        <v>18298.795999999998</v>
      </c>
      <c r="K47" s="47">
        <v>28811.615000000002</v>
      </c>
      <c r="L47" s="47">
        <v>148334.58199999999</v>
      </c>
      <c r="M47" s="47">
        <v>137821.76300000001</v>
      </c>
      <c r="N47" s="50">
        <v>166633.378</v>
      </c>
    </row>
    <row r="48" spans="1:14" ht="13.5" hidden="1" thickBot="1">
      <c r="A48" s="232" t="str">
        <f t="shared" si="0"/>
        <v>BENELUXHOMEVAN DER LINDE GROUP</v>
      </c>
      <c r="B48" s="233" t="str">
        <f t="shared" si="1"/>
        <v>BENELUX</v>
      </c>
      <c r="C48" s="233" t="str">
        <f t="shared" si="2"/>
        <v>HOME</v>
      </c>
      <c r="D48" s="233" t="str">
        <f t="shared" si="3"/>
        <v>VAN DER LINDE GROUP</v>
      </c>
      <c r="E48" s="269"/>
      <c r="F48" s="453"/>
      <c r="G48" s="452" t="s">
        <v>290</v>
      </c>
      <c r="H48" s="47">
        <v>7888.232</v>
      </c>
      <c r="I48" s="46"/>
      <c r="J48" s="46"/>
      <c r="K48" s="47">
        <v>19893.553</v>
      </c>
      <c r="L48" s="47">
        <v>112728.61199999999</v>
      </c>
      <c r="M48" s="47">
        <v>92835.058999999994</v>
      </c>
      <c r="N48" s="50">
        <v>112728.61199999999</v>
      </c>
    </row>
    <row r="49" spans="1:14" ht="13.5" hidden="1" thickBot="1">
      <c r="A49" s="232" t="str">
        <f t="shared" si="0"/>
        <v>BENELUXHOMECREACORNER</v>
      </c>
      <c r="B49" s="233" t="str">
        <f t="shared" si="1"/>
        <v>BENELUX</v>
      </c>
      <c r="C49" s="233" t="str">
        <f t="shared" si="2"/>
        <v>HOME</v>
      </c>
      <c r="D49" s="233" t="str">
        <f t="shared" si="3"/>
        <v>CREACORNER</v>
      </c>
      <c r="E49" s="269"/>
      <c r="F49" s="453"/>
      <c r="G49" s="452" t="s">
        <v>291</v>
      </c>
      <c r="H49" s="47">
        <v>12687.456</v>
      </c>
      <c r="I49" s="47">
        <v>9542.6779999999999</v>
      </c>
      <c r="J49" s="47">
        <v>15214.397000000001</v>
      </c>
      <c r="K49" s="47">
        <v>18239.602999999999</v>
      </c>
      <c r="L49" s="47">
        <v>95100.362999999998</v>
      </c>
      <c r="M49" s="47">
        <v>92075.157000000007</v>
      </c>
      <c r="N49" s="50">
        <v>110314.76</v>
      </c>
    </row>
    <row r="50" spans="1:14" ht="13.5" hidden="1" thickBot="1">
      <c r="A50" s="232" t="str">
        <f t="shared" si="0"/>
        <v>BENELUXHOMEDEVA ART MATERIALS B.V.</v>
      </c>
      <c r="B50" s="233" t="str">
        <f t="shared" si="1"/>
        <v>BENELUX</v>
      </c>
      <c r="C50" s="233" t="str">
        <f t="shared" si="2"/>
        <v>HOME</v>
      </c>
      <c r="D50" s="233" t="str">
        <f t="shared" si="3"/>
        <v>DEVA ART MATERIALS B.V.</v>
      </c>
      <c r="E50" s="269"/>
      <c r="F50" s="453"/>
      <c r="G50" s="452" t="s">
        <v>292</v>
      </c>
      <c r="H50" s="47">
        <v>6938.8789999999999</v>
      </c>
      <c r="I50" s="47">
        <v>7888.866</v>
      </c>
      <c r="J50" s="47">
        <v>16652.705000000002</v>
      </c>
      <c r="K50" s="47">
        <v>17074.899000000001</v>
      </c>
      <c r="L50" s="47">
        <v>87429.721000000005</v>
      </c>
      <c r="M50" s="47">
        <v>87007.527000000002</v>
      </c>
      <c r="N50" s="50">
        <v>104082.42600000001</v>
      </c>
    </row>
    <row r="51" spans="1:14" ht="13.5" hidden="1" thickBot="1">
      <c r="A51" s="232" t="str">
        <f t="shared" si="0"/>
        <v>BENELUXHOMESubtotal (excluded)</v>
      </c>
      <c r="B51" s="233" t="str">
        <f t="shared" si="1"/>
        <v>BENELUX</v>
      </c>
      <c r="C51" s="233" t="str">
        <f t="shared" si="2"/>
        <v>HOME</v>
      </c>
      <c r="D51" s="233" t="str">
        <f t="shared" si="3"/>
        <v>Subtotal (excluded)</v>
      </c>
      <c r="E51" s="269"/>
      <c r="F51" s="453"/>
      <c r="G51" s="262" t="s">
        <v>272</v>
      </c>
      <c r="H51" s="263">
        <v>237389.37100000001</v>
      </c>
      <c r="I51" s="263">
        <v>200730.27100000001</v>
      </c>
      <c r="J51" s="263">
        <v>439802.63799999998</v>
      </c>
      <c r="K51" s="263">
        <v>471624.48</v>
      </c>
      <c r="L51" s="263">
        <v>2570453.62</v>
      </c>
      <c r="M51" s="263">
        <v>2547144.9780000001</v>
      </c>
      <c r="N51" s="264">
        <v>-591279.82599999697</v>
      </c>
    </row>
    <row r="52" spans="1:14" ht="13.5" hidden="1" thickBot="1">
      <c r="A52" s="232" t="str">
        <f t="shared" si="0"/>
        <v>BENELUXHOMETotal</v>
      </c>
      <c r="B52" s="233" t="str">
        <f t="shared" si="1"/>
        <v>BENELUX</v>
      </c>
      <c r="C52" s="233" t="str">
        <f t="shared" si="2"/>
        <v>HOME</v>
      </c>
      <c r="D52" s="233" t="str">
        <f t="shared" si="3"/>
        <v>Total</v>
      </c>
      <c r="E52" s="269"/>
      <c r="F52" s="454"/>
      <c r="G52" s="197" t="s">
        <v>221</v>
      </c>
      <c r="H52" s="50">
        <v>439840.81699999998</v>
      </c>
      <c r="I52" s="50">
        <v>515591.217</v>
      </c>
      <c r="J52" s="50">
        <v>978177.049</v>
      </c>
      <c r="K52" s="50">
        <v>959677.33299999998</v>
      </c>
      <c r="L52" s="50">
        <v>5125906.2</v>
      </c>
      <c r="M52" s="50">
        <v>5152919.1160000004</v>
      </c>
      <c r="N52" s="50">
        <v>6113686.5480000004</v>
      </c>
    </row>
    <row r="53" spans="1:14" ht="13.5" hidden="1" thickBot="1">
      <c r="A53" s="232" t="str">
        <f t="shared" si="0"/>
        <v>BENELUXEXTERNALACTION SERVICE &amp; DISTRIBUTIE B.V.</v>
      </c>
      <c r="B53" s="233" t="str">
        <f t="shared" si="1"/>
        <v>BENELUX</v>
      </c>
      <c r="C53" s="233" t="str">
        <f t="shared" si="2"/>
        <v>EXTERNAL</v>
      </c>
      <c r="D53" s="233" t="str">
        <f t="shared" si="3"/>
        <v>ACTION SERVICE &amp; DISTRIBUTIE B.V.</v>
      </c>
      <c r="E53" s="269"/>
      <c r="F53" s="197" t="s">
        <v>243</v>
      </c>
      <c r="G53" s="197" t="s">
        <v>283</v>
      </c>
      <c r="H53" s="50">
        <v>83049.671000000002</v>
      </c>
      <c r="I53" s="49"/>
      <c r="J53" s="49"/>
      <c r="K53" s="50">
        <v>223554.367</v>
      </c>
      <c r="L53" s="50">
        <v>693996.39099999995</v>
      </c>
      <c r="M53" s="50">
        <v>470442.02399999998</v>
      </c>
      <c r="N53" s="50">
        <v>693996.39099999995</v>
      </c>
    </row>
    <row r="54" spans="1:14" ht="13.5" hidden="1" thickBot="1">
      <c r="A54" s="232" t="str">
        <f t="shared" si="0"/>
        <v>BENELUXEXTERNALACTION NON-FOOD BV</v>
      </c>
      <c r="B54" s="233" t="str">
        <f t="shared" si="1"/>
        <v>BENELUX</v>
      </c>
      <c r="C54" s="233" t="str">
        <f t="shared" si="2"/>
        <v>EXTERNAL</v>
      </c>
      <c r="D54" s="233" t="str">
        <f t="shared" si="3"/>
        <v>ACTION NON-FOOD BV</v>
      </c>
      <c r="E54" s="269"/>
      <c r="F54" s="200"/>
      <c r="G54" s="197" t="s">
        <v>284</v>
      </c>
      <c r="H54" s="49"/>
      <c r="I54" s="50">
        <v>186247.22399999999</v>
      </c>
      <c r="J54" s="50">
        <v>271627.23200000002</v>
      </c>
      <c r="K54" s="49"/>
      <c r="L54" s="50">
        <v>256586.774</v>
      </c>
      <c r="M54" s="50">
        <v>528214.00600000005</v>
      </c>
      <c r="N54" s="50">
        <v>528214.00600000005</v>
      </c>
    </row>
    <row r="55" spans="1:14" ht="13.5" hidden="1" thickBot="1">
      <c r="A55" s="232" t="str">
        <f t="shared" si="0"/>
        <v>BENELUXEXTERNALLUCAS GROUP</v>
      </c>
      <c r="B55" s="233" t="str">
        <f t="shared" si="1"/>
        <v>BENELUX</v>
      </c>
      <c r="C55" s="233" t="str">
        <f t="shared" si="2"/>
        <v>EXTERNAL</v>
      </c>
      <c r="D55" s="233" t="str">
        <f t="shared" si="3"/>
        <v>LUCAS GROUP</v>
      </c>
      <c r="E55" s="269"/>
      <c r="F55" s="200"/>
      <c r="G55" s="197" t="s">
        <v>285</v>
      </c>
      <c r="H55" s="50">
        <v>31512.942999999999</v>
      </c>
      <c r="I55" s="50">
        <v>26720.633000000002</v>
      </c>
      <c r="J55" s="50">
        <v>64649.529000000002</v>
      </c>
      <c r="K55" s="50">
        <v>69469.054999999993</v>
      </c>
      <c r="L55" s="50">
        <v>397674.049</v>
      </c>
      <c r="M55" s="50">
        <v>392854.52299999999</v>
      </c>
      <c r="N55" s="50">
        <v>462323.57799999998</v>
      </c>
    </row>
    <row r="56" spans="1:14" ht="13.5" hidden="1" thickBot="1">
      <c r="A56" s="232" t="str">
        <f t="shared" si="0"/>
        <v>BENELUXEXTERNALSCHLEIPER NV ARTISTS MATERIALS</v>
      </c>
      <c r="B56" s="233" t="str">
        <f t="shared" si="1"/>
        <v>BENELUX</v>
      </c>
      <c r="C56" s="233" t="str">
        <f t="shared" si="2"/>
        <v>EXTERNAL</v>
      </c>
      <c r="D56" s="233" t="str">
        <f t="shared" si="3"/>
        <v>SCHLEIPER NV ARTISTS MATERIALS</v>
      </c>
      <c r="E56" s="269"/>
      <c r="F56" s="200"/>
      <c r="G56" s="197" t="s">
        <v>286</v>
      </c>
      <c r="H56" s="50">
        <v>7578.4380000000001</v>
      </c>
      <c r="I56" s="50">
        <v>28011.223999999998</v>
      </c>
      <c r="J56" s="50">
        <v>62448.686000000002</v>
      </c>
      <c r="K56" s="50">
        <v>30571.43</v>
      </c>
      <c r="L56" s="50">
        <v>344556</v>
      </c>
      <c r="M56" s="50">
        <v>376433.25599999999</v>
      </c>
      <c r="N56" s="50">
        <v>407004.68599999999</v>
      </c>
    </row>
    <row r="57" spans="1:14" ht="13.5" hidden="1" thickBot="1">
      <c r="A57" s="232" t="str">
        <f t="shared" si="0"/>
        <v>BENELUXEXTERNALVAN BEEK GROUP</v>
      </c>
      <c r="B57" s="233" t="str">
        <f t="shared" si="1"/>
        <v>BENELUX</v>
      </c>
      <c r="C57" s="233" t="str">
        <f t="shared" si="2"/>
        <v>EXTERNAL</v>
      </c>
      <c r="D57" s="233" t="str">
        <f t="shared" si="3"/>
        <v>VAN BEEK GROUP</v>
      </c>
      <c r="E57" s="269"/>
      <c r="F57" s="200"/>
      <c r="G57" s="197" t="s">
        <v>287</v>
      </c>
      <c r="H57" s="50">
        <v>24995.731</v>
      </c>
      <c r="I57" s="50">
        <v>28659.121999999999</v>
      </c>
      <c r="J57" s="50">
        <v>57134.231</v>
      </c>
      <c r="K57" s="50">
        <v>52390.233999999997</v>
      </c>
      <c r="L57" s="50">
        <v>248807.36799999999</v>
      </c>
      <c r="M57" s="50">
        <v>253551.36499999999</v>
      </c>
      <c r="N57" s="50">
        <v>305941.59899999999</v>
      </c>
    </row>
    <row r="58" spans="1:14" ht="13.5" hidden="1" thickBot="1">
      <c r="A58" s="232" t="str">
        <f t="shared" si="0"/>
        <v>BENELUXEXTERNALDE KWAST B.V.</v>
      </c>
      <c r="B58" s="233" t="str">
        <f t="shared" si="1"/>
        <v>BENELUX</v>
      </c>
      <c r="C58" s="233" t="str">
        <f t="shared" si="2"/>
        <v>EXTERNAL</v>
      </c>
      <c r="D58" s="233" t="str">
        <f t="shared" si="3"/>
        <v>DE KWAST B.V.</v>
      </c>
      <c r="E58" s="269"/>
      <c r="F58" s="200"/>
      <c r="G58" s="197" t="s">
        <v>288</v>
      </c>
      <c r="H58" s="50">
        <v>15239.663</v>
      </c>
      <c r="I58" s="50">
        <v>17163.161</v>
      </c>
      <c r="J58" s="50">
        <v>32348.834999999999</v>
      </c>
      <c r="K58" s="50">
        <v>28048.097000000002</v>
      </c>
      <c r="L58" s="50">
        <v>170238.72</v>
      </c>
      <c r="M58" s="50">
        <v>174539.45800000001</v>
      </c>
      <c r="N58" s="50">
        <v>202587.55499999999</v>
      </c>
    </row>
    <row r="59" spans="1:14" ht="13.5" hidden="1" thickBot="1">
      <c r="A59" s="232" t="str">
        <f t="shared" si="0"/>
        <v>BENELUXEXTERNALHAROLDS GRAFIK B.V.</v>
      </c>
      <c r="B59" s="233" t="str">
        <f t="shared" si="1"/>
        <v>BENELUX</v>
      </c>
      <c r="C59" s="233" t="str">
        <f t="shared" si="2"/>
        <v>EXTERNAL</v>
      </c>
      <c r="D59" s="233" t="str">
        <f t="shared" si="3"/>
        <v>HAROLDS GRAFIK B.V.</v>
      </c>
      <c r="E59" s="269"/>
      <c r="F59" s="200"/>
      <c r="G59" s="197" t="s">
        <v>289</v>
      </c>
      <c r="H59" s="50">
        <v>12560.433000000001</v>
      </c>
      <c r="I59" s="50">
        <v>10628.038</v>
      </c>
      <c r="J59" s="50">
        <v>18298.795999999998</v>
      </c>
      <c r="K59" s="50">
        <v>28811.615000000002</v>
      </c>
      <c r="L59" s="50">
        <v>148334.58199999999</v>
      </c>
      <c r="M59" s="50">
        <v>137821.76300000001</v>
      </c>
      <c r="N59" s="50">
        <v>166633.378</v>
      </c>
    </row>
    <row r="60" spans="1:14" ht="13.5" hidden="1" thickBot="1">
      <c r="A60" s="232" t="str">
        <f t="shared" si="0"/>
        <v>BENELUXEXTERNALVAN DER LINDE GROUP</v>
      </c>
      <c r="B60" s="233" t="str">
        <f t="shared" si="1"/>
        <v>BENELUX</v>
      </c>
      <c r="C60" s="233" t="str">
        <f t="shared" si="2"/>
        <v>EXTERNAL</v>
      </c>
      <c r="D60" s="233" t="str">
        <f t="shared" si="3"/>
        <v>VAN DER LINDE GROUP</v>
      </c>
      <c r="E60" s="269"/>
      <c r="F60" s="200"/>
      <c r="G60" s="197" t="s">
        <v>290</v>
      </c>
      <c r="H60" s="50">
        <v>7888.232</v>
      </c>
      <c r="I60" s="49"/>
      <c r="J60" s="49"/>
      <c r="K60" s="50">
        <v>19893.553</v>
      </c>
      <c r="L60" s="50">
        <v>112728.61199999999</v>
      </c>
      <c r="M60" s="50">
        <v>92835.058999999994</v>
      </c>
      <c r="N60" s="50">
        <v>112728.61199999999</v>
      </c>
    </row>
    <row r="61" spans="1:14" ht="13.5" hidden="1" thickBot="1">
      <c r="A61" s="232" t="str">
        <f t="shared" si="0"/>
        <v>BENELUXEXTERNALCREACORNER</v>
      </c>
      <c r="B61" s="233" t="str">
        <f t="shared" si="1"/>
        <v>BENELUX</v>
      </c>
      <c r="C61" s="233" t="str">
        <f t="shared" si="2"/>
        <v>EXTERNAL</v>
      </c>
      <c r="D61" s="233" t="str">
        <f t="shared" si="3"/>
        <v>CREACORNER</v>
      </c>
      <c r="E61" s="269"/>
      <c r="F61" s="200"/>
      <c r="G61" s="197" t="s">
        <v>291</v>
      </c>
      <c r="H61" s="50">
        <v>12687.456</v>
      </c>
      <c r="I61" s="50">
        <v>9542.6779999999999</v>
      </c>
      <c r="J61" s="50">
        <v>15214.397000000001</v>
      </c>
      <c r="K61" s="50">
        <v>18239.602999999999</v>
      </c>
      <c r="L61" s="50">
        <v>95100.362999999998</v>
      </c>
      <c r="M61" s="50">
        <v>92075.157000000007</v>
      </c>
      <c r="N61" s="50">
        <v>110314.76</v>
      </c>
    </row>
    <row r="62" spans="1:14" ht="13.5" hidden="1" thickBot="1">
      <c r="A62" s="232" t="str">
        <f t="shared" si="0"/>
        <v>BENELUXEXTERNALDEVA ART MATERIALS B.V.</v>
      </c>
      <c r="B62" s="233" t="str">
        <f t="shared" si="1"/>
        <v>BENELUX</v>
      </c>
      <c r="C62" s="233" t="str">
        <f t="shared" si="2"/>
        <v>EXTERNAL</v>
      </c>
      <c r="D62" s="233" t="str">
        <f t="shared" si="3"/>
        <v>DEVA ART MATERIALS B.V.</v>
      </c>
      <c r="E62" s="269"/>
      <c r="F62" s="200"/>
      <c r="G62" s="197" t="s">
        <v>292</v>
      </c>
      <c r="H62" s="50">
        <v>6938.8789999999999</v>
      </c>
      <c r="I62" s="50">
        <v>7888.866</v>
      </c>
      <c r="J62" s="50">
        <v>16652.705000000002</v>
      </c>
      <c r="K62" s="50">
        <v>17074.899000000001</v>
      </c>
      <c r="L62" s="50">
        <v>87429.721000000005</v>
      </c>
      <c r="M62" s="50">
        <v>87007.527000000002</v>
      </c>
      <c r="N62" s="50">
        <v>104082.42600000001</v>
      </c>
    </row>
    <row r="63" spans="1:14" ht="13.5" hidden="1" thickBot="1">
      <c r="A63" s="232" t="str">
        <f t="shared" si="0"/>
        <v>BENELUXEXTERNALSubtotal (excluded)</v>
      </c>
      <c r="B63" s="233" t="str">
        <f t="shared" si="1"/>
        <v>BENELUX</v>
      </c>
      <c r="C63" s="233" t="str">
        <f t="shared" si="2"/>
        <v>EXTERNAL</v>
      </c>
      <c r="D63" s="233" t="str">
        <f t="shared" si="3"/>
        <v>Subtotal (excluded)</v>
      </c>
      <c r="E63" s="269"/>
      <c r="F63" s="200"/>
      <c r="G63" s="197" t="s">
        <v>272</v>
      </c>
      <c r="H63" s="50">
        <v>237389.37100000001</v>
      </c>
      <c r="I63" s="50">
        <v>201546.83900000001</v>
      </c>
      <c r="J63" s="50">
        <v>461985.73100000003</v>
      </c>
      <c r="K63" s="50">
        <v>471624.48</v>
      </c>
      <c r="L63" s="50">
        <v>2678489.2380000101</v>
      </c>
      <c r="M63" s="50">
        <v>2681487.5109999999</v>
      </c>
      <c r="N63" s="50">
        <v>-452439.04099999601</v>
      </c>
    </row>
    <row r="64" spans="1:14" ht="13.5" hidden="1" thickBot="1">
      <c r="A64" s="232" t="str">
        <f t="shared" si="0"/>
        <v>BENELUXEXTERNALTotal</v>
      </c>
      <c r="B64" s="233" t="str">
        <f t="shared" si="1"/>
        <v>BENELUX</v>
      </c>
      <c r="C64" s="233" t="str">
        <f t="shared" si="2"/>
        <v>EXTERNAL</v>
      </c>
      <c r="D64" s="233" t="str">
        <f t="shared" si="3"/>
        <v>Total</v>
      </c>
      <c r="E64" s="270"/>
      <c r="F64" s="198"/>
      <c r="G64" s="197" t="s">
        <v>221</v>
      </c>
      <c r="H64" s="50">
        <v>439840.81699999998</v>
      </c>
      <c r="I64" s="50">
        <v>516407.78499999997</v>
      </c>
      <c r="J64" s="50">
        <v>1000360.142</v>
      </c>
      <c r="K64" s="50">
        <v>959677.33299999998</v>
      </c>
      <c r="L64" s="50">
        <v>5233941.8180000102</v>
      </c>
      <c r="M64" s="50">
        <v>5287261.6490000002</v>
      </c>
      <c r="N64" s="50">
        <v>6252527.3329999996</v>
      </c>
    </row>
    <row r="65" spans="1:14" ht="13.5" hidden="1" thickBot="1">
      <c r="A65" s="232" t="str">
        <f t="shared" si="0"/>
        <v>CCMEXPORTCRAYOLA</v>
      </c>
      <c r="B65" s="233" t="str">
        <f t="shared" si="1"/>
        <v>CCM</v>
      </c>
      <c r="C65" s="233" t="str">
        <f t="shared" si="2"/>
        <v>EXPORT</v>
      </c>
      <c r="D65" s="233" t="str">
        <f t="shared" si="3"/>
        <v>CRAYOLA</v>
      </c>
      <c r="E65" s="268" t="s">
        <v>163</v>
      </c>
      <c r="F65" s="452" t="s">
        <v>261</v>
      </c>
      <c r="G65" s="452" t="s">
        <v>293</v>
      </c>
      <c r="H65" s="46"/>
      <c r="I65" s="47">
        <v>118353.2</v>
      </c>
      <c r="J65" s="47">
        <v>264867.59999999998</v>
      </c>
      <c r="K65" s="46"/>
      <c r="L65" s="47">
        <v>1223154.78</v>
      </c>
      <c r="M65" s="47">
        <v>1488022.38</v>
      </c>
      <c r="N65" s="50">
        <v>1488022.38</v>
      </c>
    </row>
    <row r="66" spans="1:14" ht="13.5" hidden="1" thickBot="1">
      <c r="A66" s="232" t="str">
        <f t="shared" si="0"/>
        <v>CCMEXPORTWEST DESIGN PRODUCTS LTD</v>
      </c>
      <c r="B66" s="233" t="str">
        <f t="shared" si="1"/>
        <v>CCM</v>
      </c>
      <c r="C66" s="233" t="str">
        <f t="shared" si="2"/>
        <v>EXPORT</v>
      </c>
      <c r="D66" s="233" t="str">
        <f t="shared" si="3"/>
        <v>WEST DESIGN PRODUCTS LTD</v>
      </c>
      <c r="E66" s="269"/>
      <c r="F66" s="453"/>
      <c r="G66" s="452" t="s">
        <v>294</v>
      </c>
      <c r="H66" s="46"/>
      <c r="I66" s="47">
        <v>13952.57</v>
      </c>
      <c r="J66" s="47">
        <v>16405.05</v>
      </c>
      <c r="K66" s="46"/>
      <c r="L66" s="47">
        <v>125756.27</v>
      </c>
      <c r="M66" s="47">
        <v>142161.32</v>
      </c>
      <c r="N66" s="50">
        <v>142161.32</v>
      </c>
    </row>
    <row r="67" spans="1:14" ht="13.5" hidden="1" thickBot="1">
      <c r="A67" s="232" t="str">
        <f t="shared" si="0"/>
        <v>CCMEXPORTDECOART</v>
      </c>
      <c r="B67" s="233" t="str">
        <f t="shared" si="1"/>
        <v>CCM</v>
      </c>
      <c r="C67" s="233" t="str">
        <f t="shared" si="2"/>
        <v>EXPORT</v>
      </c>
      <c r="D67" s="233" t="str">
        <f t="shared" si="3"/>
        <v>DECOART</v>
      </c>
      <c r="E67" s="269"/>
      <c r="F67" s="453"/>
      <c r="G67" s="452" t="s">
        <v>295</v>
      </c>
      <c r="H67" s="46"/>
      <c r="I67" s="46"/>
      <c r="J67" s="46"/>
      <c r="K67" s="46"/>
      <c r="L67" s="47">
        <v>21284.080000000002</v>
      </c>
      <c r="M67" s="47">
        <v>21284.080000000002</v>
      </c>
      <c r="N67" s="50">
        <v>21284.080000000002</v>
      </c>
    </row>
    <row r="68" spans="1:14" ht="13.5" hidden="1" thickBot="1">
      <c r="A68" s="232" t="str">
        <f t="shared" si="0"/>
        <v>CCMEXPORTSAVOIR FAIRE</v>
      </c>
      <c r="B68" s="233" t="str">
        <f t="shared" si="1"/>
        <v>CCM</v>
      </c>
      <c r="C68" s="233" t="str">
        <f t="shared" si="2"/>
        <v>EXPORT</v>
      </c>
      <c r="D68" s="233" t="str">
        <f t="shared" si="3"/>
        <v>SAVOIR FAIRE</v>
      </c>
      <c r="E68" s="269"/>
      <c r="F68" s="453"/>
      <c r="G68" s="452" t="s">
        <v>296</v>
      </c>
      <c r="H68" s="46"/>
      <c r="I68" s="46"/>
      <c r="J68" s="46"/>
      <c r="K68" s="46"/>
      <c r="L68" s="47">
        <v>190.76599999999999</v>
      </c>
      <c r="M68" s="47">
        <v>190.76599999999999</v>
      </c>
      <c r="N68" s="50">
        <v>190.76599999999999</v>
      </c>
    </row>
    <row r="69" spans="1:14" ht="13.5" hidden="1" thickBot="1">
      <c r="A69" s="232" t="str">
        <f t="shared" si="0"/>
        <v>CCMEXPORTTotal</v>
      </c>
      <c r="B69" s="233" t="str">
        <f t="shared" si="1"/>
        <v>CCM</v>
      </c>
      <c r="C69" s="233" t="str">
        <f t="shared" si="2"/>
        <v>EXPORT</v>
      </c>
      <c r="D69" s="233" t="str">
        <f t="shared" si="3"/>
        <v>Total</v>
      </c>
      <c r="E69" s="269"/>
      <c r="F69" s="454"/>
      <c r="G69" s="197" t="s">
        <v>221</v>
      </c>
      <c r="H69" s="49"/>
      <c r="I69" s="50">
        <v>132305.76999999999</v>
      </c>
      <c r="J69" s="50">
        <v>281272.65000000002</v>
      </c>
      <c r="K69" s="49"/>
      <c r="L69" s="50">
        <v>1370385.8959999999</v>
      </c>
      <c r="M69" s="50">
        <v>1651658.5460000001</v>
      </c>
      <c r="N69" s="50">
        <v>1651658.5460000001</v>
      </c>
    </row>
    <row r="70" spans="1:14" ht="13.5" hidden="1" thickBot="1">
      <c r="A70" s="232" t="str">
        <f t="shared" ref="A70:A133" si="4">B70&amp;C70&amp;D70</f>
        <v>CCMHOMEGAMES WORKSHOP LTD</v>
      </c>
      <c r="B70" s="233" t="str">
        <f t="shared" ref="B70:B133" si="5">IF(E70="",B69,E70)</f>
        <v>CCM</v>
      </c>
      <c r="C70" s="233" t="str">
        <f t="shared" ref="C70:C133" si="6">IF(F70="",C69,F70)</f>
        <v>HOME</v>
      </c>
      <c r="D70" s="233" t="str">
        <f t="shared" ref="D70:D133" si="7">IF(G70="",D69,G70)</f>
        <v>GAMES WORKSHOP LTD</v>
      </c>
      <c r="E70" s="269"/>
      <c r="F70" s="452" t="s">
        <v>273</v>
      </c>
      <c r="G70" s="452" t="s">
        <v>297</v>
      </c>
      <c r="H70" s="46"/>
      <c r="I70" s="47">
        <v>27097.360000000001</v>
      </c>
      <c r="J70" s="47">
        <v>50587.61</v>
      </c>
      <c r="K70" s="46"/>
      <c r="L70" s="47">
        <v>381665.24</v>
      </c>
      <c r="M70" s="47">
        <v>432252.85</v>
      </c>
      <c r="N70" s="50">
        <v>432252.85</v>
      </c>
    </row>
    <row r="71" spans="1:14" ht="13.5" hidden="1" thickBot="1">
      <c r="A71" s="232" t="str">
        <f t="shared" si="4"/>
        <v>CCMHOMEVALSPAR</v>
      </c>
      <c r="B71" s="233" t="str">
        <f t="shared" si="5"/>
        <v>CCM</v>
      </c>
      <c r="C71" s="233" t="str">
        <f t="shared" si="6"/>
        <v>HOME</v>
      </c>
      <c r="D71" s="233" t="str">
        <f t="shared" si="7"/>
        <v>VALSPAR</v>
      </c>
      <c r="E71" s="269"/>
      <c r="F71" s="453"/>
      <c r="G71" s="452" t="s">
        <v>298</v>
      </c>
      <c r="H71" s="46"/>
      <c r="I71" s="46"/>
      <c r="J71" s="46"/>
      <c r="K71" s="46"/>
      <c r="L71" s="47">
        <v>229057.18299999999</v>
      </c>
      <c r="M71" s="47">
        <v>229057.18299999999</v>
      </c>
      <c r="N71" s="50">
        <v>229057.18299999999</v>
      </c>
    </row>
    <row r="72" spans="1:14" ht="13.5" hidden="1" thickBot="1">
      <c r="A72" s="232" t="str">
        <f t="shared" si="4"/>
        <v>CCMHOMEHORNBY HOBBIES LTD</v>
      </c>
      <c r="B72" s="233" t="str">
        <f t="shared" si="5"/>
        <v>CCM</v>
      </c>
      <c r="C72" s="233" t="str">
        <f t="shared" si="6"/>
        <v>HOME</v>
      </c>
      <c r="D72" s="233" t="str">
        <f t="shared" si="7"/>
        <v>HORNBY HOBBIES LTD</v>
      </c>
      <c r="E72" s="269"/>
      <c r="F72" s="453"/>
      <c r="G72" s="452" t="s">
        <v>299</v>
      </c>
      <c r="H72" s="47">
        <v>-555</v>
      </c>
      <c r="I72" s="46"/>
      <c r="J72" s="46"/>
      <c r="K72" s="47">
        <v>25188.743999999999</v>
      </c>
      <c r="L72" s="47">
        <v>200121.60800000001</v>
      </c>
      <c r="M72" s="47">
        <v>174932.864</v>
      </c>
      <c r="N72" s="50">
        <v>200121.60800000001</v>
      </c>
    </row>
    <row r="73" spans="1:14" ht="13.5" hidden="1" thickBot="1">
      <c r="A73" s="232" t="str">
        <f t="shared" si="4"/>
        <v>CCMHOMERUSTINS</v>
      </c>
      <c r="B73" s="233" t="str">
        <f t="shared" si="5"/>
        <v>CCM</v>
      </c>
      <c r="C73" s="233" t="str">
        <f t="shared" si="6"/>
        <v>HOME</v>
      </c>
      <c r="D73" s="233" t="str">
        <f t="shared" si="7"/>
        <v>RUSTINS</v>
      </c>
      <c r="E73" s="269"/>
      <c r="F73" s="453"/>
      <c r="G73" s="452" t="s">
        <v>300</v>
      </c>
      <c r="H73" s="46"/>
      <c r="I73" s="47">
        <v>51006.273000000001</v>
      </c>
      <c r="J73" s="47">
        <v>51006.273000000001</v>
      </c>
      <c r="K73" s="46"/>
      <c r="L73" s="47">
        <v>115754.783</v>
      </c>
      <c r="M73" s="47">
        <v>166761.05600000001</v>
      </c>
      <c r="N73" s="50">
        <v>166761.05600000001</v>
      </c>
    </row>
    <row r="74" spans="1:14" ht="13.5" hidden="1" thickBot="1">
      <c r="A74" s="232" t="str">
        <f t="shared" si="4"/>
        <v>CCMHOMESHADOW GROUP - G800013</v>
      </c>
      <c r="B74" s="233" t="str">
        <f t="shared" si="5"/>
        <v>CCM</v>
      </c>
      <c r="C74" s="233" t="str">
        <f t="shared" si="6"/>
        <v>HOME</v>
      </c>
      <c r="D74" s="233" t="str">
        <f t="shared" si="7"/>
        <v>SHADOW GROUP - G800013</v>
      </c>
      <c r="E74" s="269"/>
      <c r="F74" s="453"/>
      <c r="G74" s="452" t="s">
        <v>301</v>
      </c>
      <c r="H74" s="47">
        <v>5990.4</v>
      </c>
      <c r="I74" s="46"/>
      <c r="J74" s="46"/>
      <c r="K74" s="47">
        <v>19183.5</v>
      </c>
      <c r="L74" s="47">
        <v>40618.902000000002</v>
      </c>
      <c r="M74" s="47">
        <v>21435.401999999998</v>
      </c>
      <c r="N74" s="50">
        <v>40618.902000000002</v>
      </c>
    </row>
    <row r="75" spans="1:14" ht="13.5" hidden="1" thickBot="1">
      <c r="A75" s="232" t="str">
        <f t="shared" si="4"/>
        <v>CCMHOMETERRY HARRISON</v>
      </c>
      <c r="B75" s="233" t="str">
        <f t="shared" si="5"/>
        <v>CCM</v>
      </c>
      <c r="C75" s="233" t="str">
        <f t="shared" si="6"/>
        <v>HOME</v>
      </c>
      <c r="D75" s="233" t="str">
        <f t="shared" si="7"/>
        <v>TERRY HARRISON</v>
      </c>
      <c r="E75" s="269"/>
      <c r="F75" s="453"/>
      <c r="G75" s="452" t="s">
        <v>302</v>
      </c>
      <c r="H75" s="46"/>
      <c r="I75" s="47">
        <v>1507.68</v>
      </c>
      <c r="J75" s="47">
        <v>1594.18</v>
      </c>
      <c r="K75" s="46"/>
      <c r="L75" s="47">
        <v>23204.23</v>
      </c>
      <c r="M75" s="47">
        <v>24798.41</v>
      </c>
      <c r="N75" s="50">
        <v>24798.41</v>
      </c>
    </row>
    <row r="76" spans="1:14" ht="13.5" hidden="1" thickBot="1">
      <c r="A76" s="232" t="str">
        <f t="shared" si="4"/>
        <v>CCMHOMETEACHING ART</v>
      </c>
      <c r="B76" s="233" t="str">
        <f t="shared" si="5"/>
        <v>CCM</v>
      </c>
      <c r="C76" s="233" t="str">
        <f t="shared" si="6"/>
        <v>HOME</v>
      </c>
      <c r="D76" s="233" t="str">
        <f t="shared" si="7"/>
        <v>TEACHING ART</v>
      </c>
      <c r="E76" s="269"/>
      <c r="F76" s="453"/>
      <c r="G76" s="452" t="s">
        <v>303</v>
      </c>
      <c r="H76" s="46"/>
      <c r="I76" s="47">
        <v>2790.85</v>
      </c>
      <c r="J76" s="47">
        <v>2790.85</v>
      </c>
      <c r="K76" s="46"/>
      <c r="L76" s="47">
        <v>10580.93</v>
      </c>
      <c r="M76" s="47">
        <v>13371.78</v>
      </c>
      <c r="N76" s="50">
        <v>13371.78</v>
      </c>
    </row>
    <row r="77" spans="1:14" ht="13.5" hidden="1" thickBot="1">
      <c r="A77" s="232" t="str">
        <f t="shared" si="4"/>
        <v>CCMHOMESTODDARD MANUFACTURING COMPANY LTD</v>
      </c>
      <c r="B77" s="233" t="str">
        <f t="shared" si="5"/>
        <v>CCM</v>
      </c>
      <c r="C77" s="233" t="str">
        <f t="shared" si="6"/>
        <v>HOME</v>
      </c>
      <c r="D77" s="233" t="str">
        <f t="shared" si="7"/>
        <v>STODDARD MANUFACTURING COMPANY LTD</v>
      </c>
      <c r="E77" s="269"/>
      <c r="F77" s="453"/>
      <c r="G77" s="452" t="s">
        <v>304</v>
      </c>
      <c r="H77" s="46"/>
      <c r="I77" s="47">
        <v>1035.54</v>
      </c>
      <c r="J77" s="47">
        <v>1919.39</v>
      </c>
      <c r="K77" s="46"/>
      <c r="L77" s="47">
        <v>8492.51</v>
      </c>
      <c r="M77" s="47">
        <v>10411.9</v>
      </c>
      <c r="N77" s="50">
        <v>10411.9</v>
      </c>
    </row>
    <row r="78" spans="1:14" ht="13.5" hidden="1" thickBot="1">
      <c r="A78" s="232" t="str">
        <f t="shared" si="4"/>
        <v>CCMHOMEJACKSON'S ART SUPPLIES</v>
      </c>
      <c r="B78" s="233" t="str">
        <f t="shared" si="5"/>
        <v>CCM</v>
      </c>
      <c r="C78" s="233" t="str">
        <f t="shared" si="6"/>
        <v>HOME</v>
      </c>
      <c r="D78" s="233" t="str">
        <f t="shared" si="7"/>
        <v>JACKSON'S ART SUPPLIES</v>
      </c>
      <c r="E78" s="269"/>
      <c r="F78" s="453"/>
      <c r="G78" s="452" t="s">
        <v>305</v>
      </c>
      <c r="H78" s="46"/>
      <c r="I78" s="47">
        <v>2195.52</v>
      </c>
      <c r="J78" s="47">
        <v>3765.24</v>
      </c>
      <c r="K78" s="46"/>
      <c r="L78" s="47">
        <v>4105.9799999999996</v>
      </c>
      <c r="M78" s="47">
        <v>7871.22</v>
      </c>
      <c r="N78" s="50">
        <v>7871.22</v>
      </c>
    </row>
    <row r="79" spans="1:14" ht="13.5" hidden="1" thickBot="1">
      <c r="A79" s="232" t="str">
        <f t="shared" si="4"/>
        <v>CCMHOMEJEB</v>
      </c>
      <c r="B79" s="233" t="str">
        <f t="shared" si="5"/>
        <v>CCM</v>
      </c>
      <c r="C79" s="233" t="str">
        <f t="shared" si="6"/>
        <v>HOME</v>
      </c>
      <c r="D79" s="233" t="str">
        <f t="shared" si="7"/>
        <v>JEB</v>
      </c>
      <c r="E79" s="269"/>
      <c r="F79" s="453"/>
      <c r="G79" s="452" t="s">
        <v>306</v>
      </c>
      <c r="H79" s="47">
        <v>2795</v>
      </c>
      <c r="I79" s="46"/>
      <c r="J79" s="46"/>
      <c r="K79" s="47">
        <v>2795</v>
      </c>
      <c r="L79" s="47">
        <v>6045</v>
      </c>
      <c r="M79" s="47">
        <v>3250</v>
      </c>
      <c r="N79" s="50">
        <v>6045</v>
      </c>
    </row>
    <row r="80" spans="1:14" ht="13.5" hidden="1" thickBot="1">
      <c r="A80" s="232" t="str">
        <f t="shared" si="4"/>
        <v>CCMHOMESubtotal (excluded)</v>
      </c>
      <c r="B80" s="233" t="str">
        <f t="shared" si="5"/>
        <v>CCM</v>
      </c>
      <c r="C80" s="233" t="str">
        <f t="shared" si="6"/>
        <v>HOME</v>
      </c>
      <c r="D80" s="233" t="str">
        <f t="shared" si="7"/>
        <v>Subtotal (excluded)</v>
      </c>
      <c r="E80" s="269"/>
      <c r="F80" s="453"/>
      <c r="G80" s="262" t="s">
        <v>272</v>
      </c>
      <c r="H80" s="263">
        <v>0</v>
      </c>
      <c r="I80" s="263">
        <v>0</v>
      </c>
      <c r="J80" s="263">
        <v>0</v>
      </c>
      <c r="K80" s="263">
        <v>0</v>
      </c>
      <c r="L80" s="263">
        <v>1142.69999999995</v>
      </c>
      <c r="M80" s="263">
        <v>1142.69999999995</v>
      </c>
      <c r="N80" s="264">
        <v>-1224030.8319999999</v>
      </c>
    </row>
    <row r="81" spans="1:14" ht="13.5" hidden="1" thickBot="1">
      <c r="A81" s="232" t="str">
        <f t="shared" si="4"/>
        <v>CCMHOMETotal</v>
      </c>
      <c r="B81" s="233" t="str">
        <f t="shared" si="5"/>
        <v>CCM</v>
      </c>
      <c r="C81" s="233" t="str">
        <f t="shared" si="6"/>
        <v>HOME</v>
      </c>
      <c r="D81" s="233" t="str">
        <f t="shared" si="7"/>
        <v>Total</v>
      </c>
      <c r="E81" s="269"/>
      <c r="F81" s="454"/>
      <c r="G81" s="197" t="s">
        <v>221</v>
      </c>
      <c r="H81" s="50">
        <v>8785.4</v>
      </c>
      <c r="I81" s="50">
        <v>85633.222999999998</v>
      </c>
      <c r="J81" s="50">
        <v>111663.54300000001</v>
      </c>
      <c r="K81" s="50">
        <v>47167.243999999999</v>
      </c>
      <c r="L81" s="50">
        <v>1020789.066</v>
      </c>
      <c r="M81" s="50">
        <v>1085285.365</v>
      </c>
      <c r="N81" s="50">
        <v>1132452.6089999999</v>
      </c>
    </row>
    <row r="82" spans="1:14" ht="13.5" hidden="1" thickBot="1">
      <c r="A82" s="232" t="str">
        <f t="shared" si="4"/>
        <v>CCMEXTERNALCRAYOLA</v>
      </c>
      <c r="B82" s="233" t="str">
        <f t="shared" si="5"/>
        <v>CCM</v>
      </c>
      <c r="C82" s="233" t="str">
        <f t="shared" si="6"/>
        <v>EXTERNAL</v>
      </c>
      <c r="D82" s="233" t="str">
        <f t="shared" si="7"/>
        <v>CRAYOLA</v>
      </c>
      <c r="E82" s="269"/>
      <c r="F82" s="197" t="s">
        <v>243</v>
      </c>
      <c r="G82" s="197" t="s">
        <v>293</v>
      </c>
      <c r="H82" s="49"/>
      <c r="I82" s="50">
        <v>118353.2</v>
      </c>
      <c r="J82" s="50">
        <v>264867.59999999998</v>
      </c>
      <c r="K82" s="49"/>
      <c r="L82" s="50">
        <v>1223154.78</v>
      </c>
      <c r="M82" s="50">
        <v>1488022.38</v>
      </c>
      <c r="N82" s="50">
        <v>1488022.38</v>
      </c>
    </row>
    <row r="83" spans="1:14" ht="13.5" hidden="1" thickBot="1">
      <c r="A83" s="232" t="str">
        <f t="shared" si="4"/>
        <v>CCMEXTERNALGAMES WORKSHOP LTD</v>
      </c>
      <c r="B83" s="233" t="str">
        <f t="shared" si="5"/>
        <v>CCM</v>
      </c>
      <c r="C83" s="233" t="str">
        <f t="shared" si="6"/>
        <v>EXTERNAL</v>
      </c>
      <c r="D83" s="233" t="str">
        <f t="shared" si="7"/>
        <v>GAMES WORKSHOP LTD</v>
      </c>
      <c r="E83" s="269"/>
      <c r="F83" s="200"/>
      <c r="G83" s="197" t="s">
        <v>297</v>
      </c>
      <c r="H83" s="49"/>
      <c r="I83" s="50">
        <v>27097.360000000001</v>
      </c>
      <c r="J83" s="50">
        <v>50587.61</v>
      </c>
      <c r="K83" s="49"/>
      <c r="L83" s="50">
        <v>381665.24</v>
      </c>
      <c r="M83" s="50">
        <v>432252.85</v>
      </c>
      <c r="N83" s="50">
        <v>432252.85</v>
      </c>
    </row>
    <row r="84" spans="1:14" ht="13.5" hidden="1" thickBot="1">
      <c r="A84" s="232" t="str">
        <f t="shared" si="4"/>
        <v>CCMEXTERNALVALSPAR</v>
      </c>
      <c r="B84" s="233" t="str">
        <f t="shared" si="5"/>
        <v>CCM</v>
      </c>
      <c r="C84" s="233" t="str">
        <f t="shared" si="6"/>
        <v>EXTERNAL</v>
      </c>
      <c r="D84" s="233" t="str">
        <f t="shared" si="7"/>
        <v>VALSPAR</v>
      </c>
      <c r="E84" s="269"/>
      <c r="F84" s="200"/>
      <c r="G84" s="197" t="s">
        <v>298</v>
      </c>
      <c r="H84" s="49"/>
      <c r="I84" s="49"/>
      <c r="J84" s="49"/>
      <c r="K84" s="49"/>
      <c r="L84" s="50">
        <v>229057.18299999999</v>
      </c>
      <c r="M84" s="50">
        <v>229057.18299999999</v>
      </c>
      <c r="N84" s="50">
        <v>229057.18299999999</v>
      </c>
    </row>
    <row r="85" spans="1:14" ht="13.5" hidden="1" thickBot="1">
      <c r="A85" s="232" t="str">
        <f t="shared" si="4"/>
        <v>CCMEXTERNALHORNBY HOBBIES LTD</v>
      </c>
      <c r="B85" s="233" t="str">
        <f t="shared" si="5"/>
        <v>CCM</v>
      </c>
      <c r="C85" s="233" t="str">
        <f t="shared" si="6"/>
        <v>EXTERNAL</v>
      </c>
      <c r="D85" s="233" t="str">
        <f t="shared" si="7"/>
        <v>HORNBY HOBBIES LTD</v>
      </c>
      <c r="E85" s="269"/>
      <c r="F85" s="200"/>
      <c r="G85" s="197" t="s">
        <v>299</v>
      </c>
      <c r="H85" s="50">
        <v>-555</v>
      </c>
      <c r="I85" s="49"/>
      <c r="J85" s="49"/>
      <c r="K85" s="50">
        <v>25188.743999999999</v>
      </c>
      <c r="L85" s="50">
        <v>200121.60800000001</v>
      </c>
      <c r="M85" s="50">
        <v>174932.864</v>
      </c>
      <c r="N85" s="50">
        <v>200121.60800000001</v>
      </c>
    </row>
    <row r="86" spans="1:14" ht="13.5" hidden="1" thickBot="1">
      <c r="A86" s="232" t="str">
        <f t="shared" si="4"/>
        <v>CCMEXTERNALRUSTINS</v>
      </c>
      <c r="B86" s="233" t="str">
        <f t="shared" si="5"/>
        <v>CCM</v>
      </c>
      <c r="C86" s="233" t="str">
        <f t="shared" si="6"/>
        <v>EXTERNAL</v>
      </c>
      <c r="D86" s="233" t="str">
        <f t="shared" si="7"/>
        <v>RUSTINS</v>
      </c>
      <c r="E86" s="269"/>
      <c r="F86" s="200"/>
      <c r="G86" s="197" t="s">
        <v>300</v>
      </c>
      <c r="H86" s="49"/>
      <c r="I86" s="50">
        <v>51006.273000000001</v>
      </c>
      <c r="J86" s="50">
        <v>51006.273000000001</v>
      </c>
      <c r="K86" s="49"/>
      <c r="L86" s="50">
        <v>115754.783</v>
      </c>
      <c r="M86" s="50">
        <v>166761.05600000001</v>
      </c>
      <c r="N86" s="50">
        <v>166761.05600000001</v>
      </c>
    </row>
    <row r="87" spans="1:14" ht="13.5" hidden="1" thickBot="1">
      <c r="A87" s="232" t="str">
        <f t="shared" si="4"/>
        <v>CCMEXTERNALWEST DESIGN PRODUCTS LTD</v>
      </c>
      <c r="B87" s="233" t="str">
        <f t="shared" si="5"/>
        <v>CCM</v>
      </c>
      <c r="C87" s="233" t="str">
        <f t="shared" si="6"/>
        <v>EXTERNAL</v>
      </c>
      <c r="D87" s="233" t="str">
        <f t="shared" si="7"/>
        <v>WEST DESIGN PRODUCTS LTD</v>
      </c>
      <c r="E87" s="269"/>
      <c r="F87" s="200"/>
      <c r="G87" s="197" t="s">
        <v>294</v>
      </c>
      <c r="H87" s="49"/>
      <c r="I87" s="50">
        <v>13952.57</v>
      </c>
      <c r="J87" s="50">
        <v>16405.05</v>
      </c>
      <c r="K87" s="49"/>
      <c r="L87" s="50">
        <v>125756.27</v>
      </c>
      <c r="M87" s="50">
        <v>142161.32</v>
      </c>
      <c r="N87" s="50">
        <v>142161.32</v>
      </c>
    </row>
    <row r="88" spans="1:14" ht="13.5" hidden="1" thickBot="1">
      <c r="A88" s="232" t="str">
        <f t="shared" si="4"/>
        <v>CCMEXTERNALSHADOW GROUP - G800013</v>
      </c>
      <c r="B88" s="233" t="str">
        <f t="shared" si="5"/>
        <v>CCM</v>
      </c>
      <c r="C88" s="233" t="str">
        <f t="shared" si="6"/>
        <v>EXTERNAL</v>
      </c>
      <c r="D88" s="233" t="str">
        <f t="shared" si="7"/>
        <v>SHADOW GROUP - G800013</v>
      </c>
      <c r="E88" s="269"/>
      <c r="F88" s="200"/>
      <c r="G88" s="197" t="s">
        <v>301</v>
      </c>
      <c r="H88" s="50">
        <v>5990.4</v>
      </c>
      <c r="I88" s="49"/>
      <c r="J88" s="49"/>
      <c r="K88" s="50">
        <v>19183.5</v>
      </c>
      <c r="L88" s="50">
        <v>40618.902000000002</v>
      </c>
      <c r="M88" s="50">
        <v>21435.401999999998</v>
      </c>
      <c r="N88" s="50">
        <v>40618.902000000002</v>
      </c>
    </row>
    <row r="89" spans="1:14" ht="13.5" hidden="1" thickBot="1">
      <c r="A89" s="232" t="str">
        <f t="shared" si="4"/>
        <v>CCMEXTERNALTERRY HARRISON</v>
      </c>
      <c r="B89" s="233" t="str">
        <f t="shared" si="5"/>
        <v>CCM</v>
      </c>
      <c r="C89" s="233" t="str">
        <f t="shared" si="6"/>
        <v>EXTERNAL</v>
      </c>
      <c r="D89" s="233" t="str">
        <f t="shared" si="7"/>
        <v>TERRY HARRISON</v>
      </c>
      <c r="E89" s="269"/>
      <c r="F89" s="200"/>
      <c r="G89" s="197" t="s">
        <v>302</v>
      </c>
      <c r="H89" s="49"/>
      <c r="I89" s="50">
        <v>1507.68</v>
      </c>
      <c r="J89" s="50">
        <v>1594.18</v>
      </c>
      <c r="K89" s="49"/>
      <c r="L89" s="50">
        <v>23204.23</v>
      </c>
      <c r="M89" s="50">
        <v>24798.41</v>
      </c>
      <c r="N89" s="50">
        <v>24798.41</v>
      </c>
    </row>
    <row r="90" spans="1:14" ht="13.5" hidden="1" thickBot="1">
      <c r="A90" s="232" t="str">
        <f t="shared" si="4"/>
        <v>CCMEXTERNALDECOART</v>
      </c>
      <c r="B90" s="233" t="str">
        <f t="shared" si="5"/>
        <v>CCM</v>
      </c>
      <c r="C90" s="233" t="str">
        <f t="shared" si="6"/>
        <v>EXTERNAL</v>
      </c>
      <c r="D90" s="233" t="str">
        <f t="shared" si="7"/>
        <v>DECOART</v>
      </c>
      <c r="E90" s="269"/>
      <c r="F90" s="200"/>
      <c r="G90" s="197" t="s">
        <v>295</v>
      </c>
      <c r="H90" s="49"/>
      <c r="I90" s="49"/>
      <c r="J90" s="49"/>
      <c r="K90" s="49"/>
      <c r="L90" s="50">
        <v>21284.080000000002</v>
      </c>
      <c r="M90" s="50">
        <v>21284.080000000002</v>
      </c>
      <c r="N90" s="50">
        <v>21284.080000000002</v>
      </c>
    </row>
    <row r="91" spans="1:14" ht="13.5" hidden="1" thickBot="1">
      <c r="A91" s="232" t="str">
        <f t="shared" si="4"/>
        <v>CCMEXTERNALTEACHING ART</v>
      </c>
      <c r="B91" s="233" t="str">
        <f t="shared" si="5"/>
        <v>CCM</v>
      </c>
      <c r="C91" s="233" t="str">
        <f t="shared" si="6"/>
        <v>EXTERNAL</v>
      </c>
      <c r="D91" s="233" t="str">
        <f t="shared" si="7"/>
        <v>TEACHING ART</v>
      </c>
      <c r="E91" s="269"/>
      <c r="F91" s="200"/>
      <c r="G91" s="197" t="s">
        <v>303</v>
      </c>
      <c r="H91" s="49"/>
      <c r="I91" s="50">
        <v>2790.85</v>
      </c>
      <c r="J91" s="50">
        <v>2790.85</v>
      </c>
      <c r="K91" s="49"/>
      <c r="L91" s="50">
        <v>10580.93</v>
      </c>
      <c r="M91" s="50">
        <v>13371.78</v>
      </c>
      <c r="N91" s="50">
        <v>13371.78</v>
      </c>
    </row>
    <row r="92" spans="1:14" ht="13.5" hidden="1" thickBot="1">
      <c r="A92" s="232" t="str">
        <f t="shared" si="4"/>
        <v>CCMEXTERNALSubtotal (excluded)</v>
      </c>
      <c r="B92" s="233" t="str">
        <f t="shared" si="5"/>
        <v>CCM</v>
      </c>
      <c r="C92" s="233" t="str">
        <f t="shared" si="6"/>
        <v>EXTERNAL</v>
      </c>
      <c r="D92" s="233" t="str">
        <f t="shared" si="7"/>
        <v>Subtotal (excluded)</v>
      </c>
      <c r="E92" s="269"/>
      <c r="F92" s="200"/>
      <c r="G92" s="197" t="s">
        <v>272</v>
      </c>
      <c r="H92" s="50">
        <v>2795</v>
      </c>
      <c r="I92" s="50">
        <v>3231.06</v>
      </c>
      <c r="J92" s="50">
        <v>5684.63</v>
      </c>
      <c r="K92" s="50">
        <v>2795</v>
      </c>
      <c r="L92" s="50">
        <v>19976.956000000198</v>
      </c>
      <c r="M92" s="50">
        <v>22866.586000000101</v>
      </c>
      <c r="N92" s="50">
        <v>-2952931.3160000001</v>
      </c>
    </row>
    <row r="93" spans="1:14" ht="13.5" hidden="1" thickBot="1">
      <c r="A93" s="232" t="str">
        <f t="shared" si="4"/>
        <v>CCMEXTERNALTotal</v>
      </c>
      <c r="B93" s="233" t="str">
        <f t="shared" si="5"/>
        <v>CCM</v>
      </c>
      <c r="C93" s="233" t="str">
        <f t="shared" si="6"/>
        <v>EXTERNAL</v>
      </c>
      <c r="D93" s="233" t="str">
        <f t="shared" si="7"/>
        <v>Total</v>
      </c>
      <c r="E93" s="270"/>
      <c r="F93" s="198"/>
      <c r="G93" s="197" t="s">
        <v>221</v>
      </c>
      <c r="H93" s="50">
        <v>8785.4</v>
      </c>
      <c r="I93" s="50">
        <v>217938.99299999999</v>
      </c>
      <c r="J93" s="50">
        <v>392936.19300000003</v>
      </c>
      <c r="K93" s="50">
        <v>47167.243999999999</v>
      </c>
      <c r="L93" s="50">
        <v>2391174.9619999998</v>
      </c>
      <c r="M93" s="50">
        <v>2736943.9109999998</v>
      </c>
      <c r="N93" s="50">
        <v>2784111.1549999998</v>
      </c>
    </row>
    <row r="94" spans="1:14" ht="13.5" hidden="1" thickBot="1">
      <c r="A94" s="232" t="str">
        <f t="shared" si="4"/>
        <v>CENTRAL EUROPEEXPORTJALLUT  GROUP</v>
      </c>
      <c r="B94" s="233" t="str">
        <f t="shared" si="5"/>
        <v>CENTRAL EUROPE</v>
      </c>
      <c r="C94" s="233" t="str">
        <f t="shared" si="6"/>
        <v>EXPORT</v>
      </c>
      <c r="D94" s="233" t="str">
        <f t="shared" si="7"/>
        <v>JALLUT  GROUP</v>
      </c>
      <c r="E94" s="268" t="s">
        <v>156</v>
      </c>
      <c r="F94" s="452" t="s">
        <v>261</v>
      </c>
      <c r="G94" s="452" t="s">
        <v>307</v>
      </c>
      <c r="H94" s="46"/>
      <c r="I94" s="47">
        <v>9539.85</v>
      </c>
      <c r="J94" s="47">
        <v>9539.85</v>
      </c>
      <c r="K94" s="47">
        <v>11738.93</v>
      </c>
      <c r="L94" s="47">
        <v>54870.99</v>
      </c>
      <c r="M94" s="47">
        <v>52671.91</v>
      </c>
      <c r="N94" s="50">
        <v>64410.84</v>
      </c>
    </row>
    <row r="95" spans="1:14" ht="13.5" hidden="1" thickBot="1">
      <c r="A95" s="232" t="str">
        <f t="shared" si="4"/>
        <v>CENTRAL EUROPEEXPORTSAVEL ARTUR SAWICKI GROUP</v>
      </c>
      <c r="B95" s="233" t="str">
        <f t="shared" si="5"/>
        <v>CENTRAL EUROPE</v>
      </c>
      <c r="C95" s="233" t="str">
        <f t="shared" si="6"/>
        <v>EXPORT</v>
      </c>
      <c r="D95" s="233" t="str">
        <f t="shared" si="7"/>
        <v>SAVEL ARTUR SAWICKI GROUP</v>
      </c>
      <c r="E95" s="269"/>
      <c r="F95" s="453"/>
      <c r="G95" s="452" t="s">
        <v>308</v>
      </c>
      <c r="H95" s="46"/>
      <c r="I95" s="47">
        <v>-2210.59</v>
      </c>
      <c r="J95" s="47">
        <v>-2210.59</v>
      </c>
      <c r="K95" s="46"/>
      <c r="L95" s="47">
        <v>44844.21</v>
      </c>
      <c r="M95" s="47">
        <v>42633.62</v>
      </c>
      <c r="N95" s="50">
        <v>42633.62</v>
      </c>
    </row>
    <row r="96" spans="1:14" ht="13.5" hidden="1" thickBot="1">
      <c r="A96" s="232" t="str">
        <f t="shared" si="4"/>
        <v>CENTRAL EUROPEEXPORTLACHENMEIER THOMAS &amp; CO</v>
      </c>
      <c r="B96" s="233" t="str">
        <f t="shared" si="5"/>
        <v>CENTRAL EUROPE</v>
      </c>
      <c r="C96" s="233" t="str">
        <f t="shared" si="6"/>
        <v>EXPORT</v>
      </c>
      <c r="D96" s="233" t="str">
        <f t="shared" si="7"/>
        <v>LACHENMEIER THOMAS &amp; CO</v>
      </c>
      <c r="E96" s="269"/>
      <c r="F96" s="453"/>
      <c r="G96" s="452" t="s">
        <v>309</v>
      </c>
      <c r="H96" s="47">
        <v>1609.97</v>
      </c>
      <c r="I96" s="47">
        <v>2440.98</v>
      </c>
      <c r="J96" s="47">
        <v>4415.03</v>
      </c>
      <c r="K96" s="47">
        <v>2400.54</v>
      </c>
      <c r="L96" s="47">
        <v>28373.040000000001</v>
      </c>
      <c r="M96" s="47">
        <v>30387.53</v>
      </c>
      <c r="N96" s="50">
        <v>32788.07</v>
      </c>
    </row>
    <row r="97" spans="1:14" ht="13.5" hidden="1" thickBot="1">
      <c r="A97" s="232" t="str">
        <f t="shared" si="4"/>
        <v>CENTRAL EUROPEEXPORTZUMSTEIN BURO-UND KUNSTMALBEDARF</v>
      </c>
      <c r="B97" s="233" t="str">
        <f t="shared" si="5"/>
        <v>CENTRAL EUROPE</v>
      </c>
      <c r="C97" s="233" t="str">
        <f t="shared" si="6"/>
        <v>EXPORT</v>
      </c>
      <c r="D97" s="233" t="str">
        <f t="shared" si="7"/>
        <v>ZUMSTEIN BURO-UND KUNSTMALBEDARF</v>
      </c>
      <c r="E97" s="269"/>
      <c r="F97" s="453"/>
      <c r="G97" s="452" t="s">
        <v>310</v>
      </c>
      <c r="H97" s="46"/>
      <c r="I97" s="47">
        <v>2680.57</v>
      </c>
      <c r="J97" s="47">
        <v>5065.97</v>
      </c>
      <c r="K97" s="46"/>
      <c r="L97" s="47">
        <v>24673.5</v>
      </c>
      <c r="M97" s="47">
        <v>29739.47</v>
      </c>
      <c r="N97" s="50">
        <v>29739.47</v>
      </c>
    </row>
    <row r="98" spans="1:14" ht="13.5" hidden="1" thickBot="1">
      <c r="A98" s="232" t="str">
        <f t="shared" si="4"/>
        <v>CENTRAL EUROPEEXPORTBÜRO SCHOCH DIRECT AG SCHULBEDARF</v>
      </c>
      <c r="B98" s="233" t="str">
        <f t="shared" si="5"/>
        <v>CENTRAL EUROPE</v>
      </c>
      <c r="C98" s="233" t="str">
        <f t="shared" si="6"/>
        <v>EXPORT</v>
      </c>
      <c r="D98" s="233" t="str">
        <f t="shared" si="7"/>
        <v>BÜRO SCHOCH DIRECT AG SCHULBEDARF</v>
      </c>
      <c r="E98" s="269"/>
      <c r="F98" s="453"/>
      <c r="G98" s="452" t="s">
        <v>311</v>
      </c>
      <c r="H98" s="46"/>
      <c r="I98" s="46"/>
      <c r="J98" s="47">
        <v>1450.37</v>
      </c>
      <c r="K98" s="47">
        <v>1648.05</v>
      </c>
      <c r="L98" s="47">
        <v>16560.34</v>
      </c>
      <c r="M98" s="47">
        <v>16362.66</v>
      </c>
      <c r="N98" s="50">
        <v>18010.71</v>
      </c>
    </row>
    <row r="99" spans="1:14" ht="13.5" hidden="1" thickBot="1">
      <c r="A99" s="232" t="str">
        <f t="shared" si="4"/>
        <v>CENTRAL EUROPEEXPORTEMPIK SP ZOO</v>
      </c>
      <c r="B99" s="233" t="str">
        <f t="shared" si="5"/>
        <v>CENTRAL EUROPE</v>
      </c>
      <c r="C99" s="233" t="str">
        <f t="shared" si="6"/>
        <v>EXPORT</v>
      </c>
      <c r="D99" s="233" t="str">
        <f t="shared" si="7"/>
        <v>EMPIK SP ZOO</v>
      </c>
      <c r="E99" s="269"/>
      <c r="F99" s="453"/>
      <c r="G99" s="452" t="s">
        <v>312</v>
      </c>
      <c r="H99" s="46"/>
      <c r="I99" s="47">
        <v>17473</v>
      </c>
      <c r="J99" s="47">
        <v>17473</v>
      </c>
      <c r="K99" s="46"/>
      <c r="L99" s="47">
        <v>-365.01</v>
      </c>
      <c r="M99" s="47">
        <v>17107.990000000002</v>
      </c>
      <c r="N99" s="50">
        <v>17107.990000000002</v>
      </c>
    </row>
    <row r="100" spans="1:14" ht="13.5" hidden="1" thickBot="1">
      <c r="A100" s="232" t="str">
        <f t="shared" si="4"/>
        <v>CENTRAL EUROPEEXPORTIBA AG</v>
      </c>
      <c r="B100" s="233" t="str">
        <f t="shared" si="5"/>
        <v>CENTRAL EUROPE</v>
      </c>
      <c r="C100" s="233" t="str">
        <f t="shared" si="6"/>
        <v>EXPORT</v>
      </c>
      <c r="D100" s="233" t="str">
        <f t="shared" si="7"/>
        <v>IBA AG</v>
      </c>
      <c r="E100" s="269"/>
      <c r="F100" s="453"/>
      <c r="G100" s="452" t="s">
        <v>313</v>
      </c>
      <c r="H100" s="47">
        <v>3869.85</v>
      </c>
      <c r="I100" s="47">
        <v>2739.74</v>
      </c>
      <c r="J100" s="47">
        <v>2739.74</v>
      </c>
      <c r="K100" s="47">
        <v>3869.85</v>
      </c>
      <c r="L100" s="47">
        <v>11580.59</v>
      </c>
      <c r="M100" s="47">
        <v>10450.48</v>
      </c>
      <c r="N100" s="50">
        <v>14320.33</v>
      </c>
    </row>
    <row r="101" spans="1:14" ht="13.5" hidden="1" thickBot="1">
      <c r="A101" s="232" t="str">
        <f t="shared" si="4"/>
        <v>CENTRAL EUROPEEXPORTAUX BEAUX ARTS PERRIER</v>
      </c>
      <c r="B101" s="233" t="str">
        <f t="shared" si="5"/>
        <v>CENTRAL EUROPE</v>
      </c>
      <c r="C101" s="233" t="str">
        <f t="shared" si="6"/>
        <v>EXPORT</v>
      </c>
      <c r="D101" s="233" t="str">
        <f t="shared" si="7"/>
        <v>AUX BEAUX ARTS PERRIER</v>
      </c>
      <c r="E101" s="269"/>
      <c r="F101" s="453"/>
      <c r="G101" s="452" t="s">
        <v>314</v>
      </c>
      <c r="H101" s="46"/>
      <c r="I101" s="47">
        <v>1290.31</v>
      </c>
      <c r="J101" s="47">
        <v>2204.1999999999998</v>
      </c>
      <c r="K101" s="47">
        <v>2169.46</v>
      </c>
      <c r="L101" s="47">
        <v>11459.73</v>
      </c>
      <c r="M101" s="47">
        <v>11494.47</v>
      </c>
      <c r="N101" s="50">
        <v>13663.93</v>
      </c>
    </row>
    <row r="102" spans="1:14" ht="13.5" hidden="1" thickBot="1">
      <c r="A102" s="232" t="str">
        <f t="shared" si="4"/>
        <v>CENTRAL EUROPEEXPORTBISCHOFF AG</v>
      </c>
      <c r="B102" s="233" t="str">
        <f t="shared" si="5"/>
        <v>CENTRAL EUROPE</v>
      </c>
      <c r="C102" s="233" t="str">
        <f t="shared" si="6"/>
        <v>EXPORT</v>
      </c>
      <c r="D102" s="233" t="str">
        <f t="shared" si="7"/>
        <v>BISCHOFF AG</v>
      </c>
      <c r="E102" s="269"/>
      <c r="F102" s="453"/>
      <c r="G102" s="452" t="s">
        <v>315</v>
      </c>
      <c r="H102" s="47">
        <v>602.6</v>
      </c>
      <c r="I102" s="46"/>
      <c r="J102" s="46"/>
      <c r="K102" s="47">
        <v>602.6</v>
      </c>
      <c r="L102" s="47">
        <v>12711.12</v>
      </c>
      <c r="M102" s="47">
        <v>12108.52</v>
      </c>
      <c r="N102" s="50">
        <v>12711.12</v>
      </c>
    </row>
    <row r="103" spans="1:14" ht="13.5" hidden="1" thickBot="1">
      <c r="A103" s="232" t="str">
        <f t="shared" si="4"/>
        <v>CENTRAL EUROPEEXPORTPALETA</v>
      </c>
      <c r="B103" s="233" t="str">
        <f t="shared" si="5"/>
        <v>CENTRAL EUROPE</v>
      </c>
      <c r="C103" s="233" t="str">
        <f t="shared" si="6"/>
        <v>EXPORT</v>
      </c>
      <c r="D103" s="233" t="str">
        <f t="shared" si="7"/>
        <v>PALETA</v>
      </c>
      <c r="E103" s="269"/>
      <c r="F103" s="453"/>
      <c r="G103" s="452" t="s">
        <v>316</v>
      </c>
      <c r="H103" s="46"/>
      <c r="I103" s="47">
        <v>9159.75</v>
      </c>
      <c r="J103" s="47">
        <v>9159.75</v>
      </c>
      <c r="K103" s="46"/>
      <c r="L103" s="46"/>
      <c r="M103" s="47">
        <v>9159.75</v>
      </c>
      <c r="N103" s="50">
        <v>9159.75</v>
      </c>
    </row>
    <row r="104" spans="1:14" ht="13.5" hidden="1" thickBot="1">
      <c r="A104" s="232" t="str">
        <f t="shared" si="4"/>
        <v>CENTRAL EUROPEEXPORTSubtotal (excluded)</v>
      </c>
      <c r="B104" s="233" t="str">
        <f t="shared" si="5"/>
        <v>CENTRAL EUROPE</v>
      </c>
      <c r="C104" s="233" t="str">
        <f t="shared" si="6"/>
        <v>EXPORT</v>
      </c>
      <c r="D104" s="233" t="str">
        <f t="shared" si="7"/>
        <v>Subtotal (excluded)</v>
      </c>
      <c r="E104" s="269"/>
      <c r="F104" s="453"/>
      <c r="G104" s="262" t="s">
        <v>272</v>
      </c>
      <c r="H104" s="263">
        <v>3384.66</v>
      </c>
      <c r="I104" s="263">
        <v>14753.24</v>
      </c>
      <c r="J104" s="263">
        <v>22433.83</v>
      </c>
      <c r="K104" s="263">
        <v>9145.68</v>
      </c>
      <c r="L104" s="263">
        <v>80944.857000000004</v>
      </c>
      <c r="M104" s="263">
        <v>94233.006999999998</v>
      </c>
      <c r="N104" s="264">
        <v>-200363.17300000001</v>
      </c>
    </row>
    <row r="105" spans="1:14" ht="13.5" hidden="1" thickBot="1">
      <c r="A105" s="232" t="str">
        <f t="shared" si="4"/>
        <v>CENTRAL EUROPEEXPORTTotal</v>
      </c>
      <c r="B105" s="233" t="str">
        <f t="shared" si="5"/>
        <v>CENTRAL EUROPE</v>
      </c>
      <c r="C105" s="233" t="str">
        <f t="shared" si="6"/>
        <v>EXPORT</v>
      </c>
      <c r="D105" s="233" t="str">
        <f t="shared" si="7"/>
        <v>Total</v>
      </c>
      <c r="E105" s="269"/>
      <c r="F105" s="454"/>
      <c r="G105" s="197" t="s">
        <v>221</v>
      </c>
      <c r="H105" s="50">
        <v>9467.08</v>
      </c>
      <c r="I105" s="50">
        <v>57866.85</v>
      </c>
      <c r="J105" s="50">
        <v>72271.149999999994</v>
      </c>
      <c r="K105" s="50">
        <v>31575.11</v>
      </c>
      <c r="L105" s="50">
        <v>285653.36700000003</v>
      </c>
      <c r="M105" s="50">
        <v>326349.40700000001</v>
      </c>
      <c r="N105" s="50">
        <v>357924.51699999999</v>
      </c>
    </row>
    <row r="106" spans="1:14" ht="13.5" hidden="1" thickBot="1">
      <c r="A106" s="232" t="str">
        <f t="shared" si="4"/>
        <v>CENTRAL EUROPEHOMEGERSTÄCKER GROUP</v>
      </c>
      <c r="B106" s="233" t="str">
        <f t="shared" si="5"/>
        <v>CENTRAL EUROPE</v>
      </c>
      <c r="C106" s="233" t="str">
        <f t="shared" si="6"/>
        <v>HOME</v>
      </c>
      <c r="D106" s="233" t="str">
        <f t="shared" si="7"/>
        <v>GERSTÄCKER GROUP</v>
      </c>
      <c r="E106" s="269"/>
      <c r="F106" s="452" t="s">
        <v>273</v>
      </c>
      <c r="G106" s="452" t="s">
        <v>317</v>
      </c>
      <c r="H106" s="47">
        <v>156902.098</v>
      </c>
      <c r="I106" s="47">
        <v>161469.899</v>
      </c>
      <c r="J106" s="47">
        <v>303350.09999999998</v>
      </c>
      <c r="K106" s="47">
        <v>250198.16899999999</v>
      </c>
      <c r="L106" s="47">
        <v>1260221.4010000001</v>
      </c>
      <c r="M106" s="47">
        <v>1313373.3319999999</v>
      </c>
      <c r="N106" s="50">
        <v>1563571.5009999999</v>
      </c>
    </row>
    <row r="107" spans="1:14" ht="13.5" hidden="1" thickBot="1">
      <c r="A107" s="232" t="str">
        <f t="shared" si="4"/>
        <v>CENTRAL EUROPEHOMEBAHAG GROUP</v>
      </c>
      <c r="B107" s="233" t="str">
        <f t="shared" si="5"/>
        <v>CENTRAL EUROPE</v>
      </c>
      <c r="C107" s="233" t="str">
        <f t="shared" si="6"/>
        <v>HOME</v>
      </c>
      <c r="D107" s="233" t="str">
        <f t="shared" si="7"/>
        <v>BAHAG GROUP</v>
      </c>
      <c r="E107" s="269"/>
      <c r="F107" s="453"/>
      <c r="G107" s="452" t="s">
        <v>318</v>
      </c>
      <c r="H107" s="47">
        <v>98233.297000000006</v>
      </c>
      <c r="I107" s="47">
        <v>115262.61199999999</v>
      </c>
      <c r="J107" s="47">
        <v>231006.65299999999</v>
      </c>
      <c r="K107" s="47">
        <v>216627.34299999999</v>
      </c>
      <c r="L107" s="47">
        <v>1159533.97</v>
      </c>
      <c r="M107" s="47">
        <v>1173913.28</v>
      </c>
      <c r="N107" s="50">
        <v>1390540.6229999999</v>
      </c>
    </row>
    <row r="108" spans="1:14" ht="13.5" hidden="1" thickBot="1">
      <c r="A108" s="232" t="str">
        <f t="shared" si="4"/>
        <v>CENTRAL EUROPEHOMEBOESNER GROUP</v>
      </c>
      <c r="B108" s="233" t="str">
        <f t="shared" si="5"/>
        <v>CENTRAL EUROPE</v>
      </c>
      <c r="C108" s="233" t="str">
        <f t="shared" si="6"/>
        <v>HOME</v>
      </c>
      <c r="D108" s="233" t="str">
        <f t="shared" si="7"/>
        <v>BOESNER GROUP</v>
      </c>
      <c r="E108" s="269"/>
      <c r="F108" s="453"/>
      <c r="G108" s="452" t="s">
        <v>319</v>
      </c>
      <c r="H108" s="47">
        <v>107687.75199999999</v>
      </c>
      <c r="I108" s="47">
        <v>127985.005</v>
      </c>
      <c r="J108" s="47">
        <v>222803.182</v>
      </c>
      <c r="K108" s="47">
        <v>202876.86300000001</v>
      </c>
      <c r="L108" s="47">
        <v>1076071.0319999999</v>
      </c>
      <c r="M108" s="47">
        <v>1095997.351</v>
      </c>
      <c r="N108" s="50">
        <v>1298874.2139999999</v>
      </c>
    </row>
    <row r="109" spans="1:14" ht="13.5" hidden="1" thickBot="1">
      <c r="A109" s="232" t="str">
        <f t="shared" si="4"/>
        <v>CENTRAL EUROPEHOMETOOM GROUP</v>
      </c>
      <c r="B109" s="233" t="str">
        <f t="shared" si="5"/>
        <v>CENTRAL EUROPE</v>
      </c>
      <c r="C109" s="233" t="str">
        <f t="shared" si="6"/>
        <v>HOME</v>
      </c>
      <c r="D109" s="233" t="str">
        <f t="shared" si="7"/>
        <v>TOOM GROUP</v>
      </c>
      <c r="E109" s="269"/>
      <c r="F109" s="453"/>
      <c r="G109" s="452" t="s">
        <v>320</v>
      </c>
      <c r="H109" s="47">
        <v>31756.133000000002</v>
      </c>
      <c r="I109" s="47">
        <v>45401.877</v>
      </c>
      <c r="J109" s="47">
        <v>77101.667000000001</v>
      </c>
      <c r="K109" s="47">
        <v>70010.926000000007</v>
      </c>
      <c r="L109" s="47">
        <v>328824.08500000002</v>
      </c>
      <c r="M109" s="47">
        <v>335914.826</v>
      </c>
      <c r="N109" s="50">
        <v>405925.75199999998</v>
      </c>
    </row>
    <row r="110" spans="1:14" ht="13.5" hidden="1" thickBot="1">
      <c r="A110" s="232" t="str">
        <f t="shared" si="4"/>
        <v>CENTRAL EUROPEHOMEIDEE.CREATIVMARKT GROUP</v>
      </c>
      <c r="B110" s="233" t="str">
        <f t="shared" si="5"/>
        <v>CENTRAL EUROPE</v>
      </c>
      <c r="C110" s="233" t="str">
        <f t="shared" si="6"/>
        <v>HOME</v>
      </c>
      <c r="D110" s="233" t="str">
        <f t="shared" si="7"/>
        <v>IDEE.CREATIVMARKT GROUP</v>
      </c>
      <c r="E110" s="269"/>
      <c r="F110" s="453"/>
      <c r="G110" s="452" t="s">
        <v>321</v>
      </c>
      <c r="H110" s="47">
        <v>14391.951999999999</v>
      </c>
      <c r="I110" s="47">
        <v>22562.949000000001</v>
      </c>
      <c r="J110" s="47">
        <v>38433.622000000003</v>
      </c>
      <c r="K110" s="47">
        <v>37741.042999999998</v>
      </c>
      <c r="L110" s="47">
        <v>187883.41399999999</v>
      </c>
      <c r="M110" s="47">
        <v>188575.99299999999</v>
      </c>
      <c r="N110" s="50">
        <v>226317.03599999999</v>
      </c>
    </row>
    <row r="111" spans="1:14" ht="13.5" hidden="1" thickBot="1">
      <c r="A111" s="232" t="str">
        <f t="shared" si="4"/>
        <v>CENTRAL EUROPEHOMEKNAUBER GROUP</v>
      </c>
      <c r="B111" s="233" t="str">
        <f t="shared" si="5"/>
        <v>CENTRAL EUROPE</v>
      </c>
      <c r="C111" s="233" t="str">
        <f t="shared" si="6"/>
        <v>HOME</v>
      </c>
      <c r="D111" s="233" t="str">
        <f t="shared" si="7"/>
        <v>KNAUBER GROUP</v>
      </c>
      <c r="E111" s="269"/>
      <c r="F111" s="453"/>
      <c r="G111" s="452" t="s">
        <v>322</v>
      </c>
      <c r="H111" s="47">
        <v>12357.105</v>
      </c>
      <c r="I111" s="47">
        <v>20209.574000000001</v>
      </c>
      <c r="J111" s="47">
        <v>29452.774000000001</v>
      </c>
      <c r="K111" s="47">
        <v>20821.576000000001</v>
      </c>
      <c r="L111" s="47">
        <v>154282.32999999999</v>
      </c>
      <c r="M111" s="47">
        <v>162913.52799999999</v>
      </c>
      <c r="N111" s="50">
        <v>183735.10399999999</v>
      </c>
    </row>
    <row r="112" spans="1:14" ht="13.5" hidden="1" thickBot="1">
      <c r="A112" s="232" t="str">
        <f t="shared" si="4"/>
        <v>CENTRAL EUROPEHOMEOPITEC HANDELS GMBH</v>
      </c>
      <c r="B112" s="233" t="str">
        <f t="shared" si="5"/>
        <v>CENTRAL EUROPE</v>
      </c>
      <c r="C112" s="233" t="str">
        <f t="shared" si="6"/>
        <v>HOME</v>
      </c>
      <c r="D112" s="233" t="str">
        <f t="shared" si="7"/>
        <v>OPITEC HANDELS GMBH</v>
      </c>
      <c r="E112" s="269"/>
      <c r="F112" s="453"/>
      <c r="G112" s="452" t="s">
        <v>323</v>
      </c>
      <c r="H112" s="47">
        <v>8266.1929999999993</v>
      </c>
      <c r="I112" s="47">
        <v>13981.278</v>
      </c>
      <c r="J112" s="47">
        <v>18185.878000000001</v>
      </c>
      <c r="K112" s="47">
        <v>12151.476000000001</v>
      </c>
      <c r="L112" s="47">
        <v>78833.623000000007</v>
      </c>
      <c r="M112" s="47">
        <v>84868.024999999994</v>
      </c>
      <c r="N112" s="50">
        <v>97019.501000000004</v>
      </c>
    </row>
    <row r="113" spans="1:14" ht="13.5" hidden="1" thickBot="1">
      <c r="A113" s="232" t="str">
        <f t="shared" si="4"/>
        <v>CENTRAL EUROPEHOMENORMA GROUP</v>
      </c>
      <c r="B113" s="233" t="str">
        <f t="shared" si="5"/>
        <v>CENTRAL EUROPE</v>
      </c>
      <c r="C113" s="233" t="str">
        <f t="shared" si="6"/>
        <v>HOME</v>
      </c>
      <c r="D113" s="233" t="str">
        <f t="shared" si="7"/>
        <v>NORMA GROUP</v>
      </c>
      <c r="E113" s="269"/>
      <c r="F113" s="453"/>
      <c r="G113" s="452" t="s">
        <v>324</v>
      </c>
      <c r="H113" s="46"/>
      <c r="I113" s="47">
        <v>-15614.133</v>
      </c>
      <c r="J113" s="47">
        <v>32959.410000000003</v>
      </c>
      <c r="K113" s="47">
        <v>60442.682000000001</v>
      </c>
      <c r="L113" s="47">
        <v>60137.190999999999</v>
      </c>
      <c r="M113" s="47">
        <v>32653.919000000002</v>
      </c>
      <c r="N113" s="50">
        <v>93096.600999999995</v>
      </c>
    </row>
    <row r="114" spans="1:14" ht="13.5" hidden="1" thickBot="1">
      <c r="A114" s="232" t="str">
        <f t="shared" si="4"/>
        <v>CENTRAL EUROPEHOMEOFF PRICE GMBH</v>
      </c>
      <c r="B114" s="233" t="str">
        <f t="shared" si="5"/>
        <v>CENTRAL EUROPE</v>
      </c>
      <c r="C114" s="233" t="str">
        <f t="shared" si="6"/>
        <v>HOME</v>
      </c>
      <c r="D114" s="233" t="str">
        <f t="shared" si="7"/>
        <v>OFF PRICE GMBH</v>
      </c>
      <c r="E114" s="269"/>
      <c r="F114" s="453"/>
      <c r="G114" s="452" t="s">
        <v>325</v>
      </c>
      <c r="H114" s="47">
        <v>5342.7960000000003</v>
      </c>
      <c r="I114" s="47">
        <v>5925.6580000000004</v>
      </c>
      <c r="J114" s="47">
        <v>9124.5779999999995</v>
      </c>
      <c r="K114" s="47">
        <v>11564.913</v>
      </c>
      <c r="L114" s="47">
        <v>64975.247000000003</v>
      </c>
      <c r="M114" s="47">
        <v>62534.911999999997</v>
      </c>
      <c r="N114" s="50">
        <v>74099.824999999997</v>
      </c>
    </row>
    <row r="115" spans="1:14" ht="13.5" hidden="1" thickBot="1">
      <c r="A115" s="232" t="str">
        <f t="shared" si="4"/>
        <v>CENTRAL EUROPEHOMETOOM VERBRAUCHERMARKT GMBH</v>
      </c>
      <c r="B115" s="233" t="str">
        <f t="shared" si="5"/>
        <v>CENTRAL EUROPE</v>
      </c>
      <c r="C115" s="233" t="str">
        <f t="shared" si="6"/>
        <v>HOME</v>
      </c>
      <c r="D115" s="233" t="str">
        <f t="shared" si="7"/>
        <v>TOOM VERBRAUCHERMARKT GMBH</v>
      </c>
      <c r="E115" s="269"/>
      <c r="F115" s="453"/>
      <c r="G115" s="452" t="s">
        <v>326</v>
      </c>
      <c r="H115" s="47">
        <v>3608.2310000000002</v>
      </c>
      <c r="I115" s="47">
        <v>4678.7849999999999</v>
      </c>
      <c r="J115" s="47">
        <v>12014.683000000001</v>
      </c>
      <c r="K115" s="47">
        <v>8758.8590000000004</v>
      </c>
      <c r="L115" s="47">
        <v>54795.292999999998</v>
      </c>
      <c r="M115" s="47">
        <v>58051.116999999998</v>
      </c>
      <c r="N115" s="50">
        <v>66809.975999999995</v>
      </c>
    </row>
    <row r="116" spans="1:14" ht="13.5" hidden="1" thickBot="1">
      <c r="A116" s="232" t="str">
        <f t="shared" si="4"/>
        <v>CENTRAL EUROPEHOMESubtotal (excluded)</v>
      </c>
      <c r="B116" s="233" t="str">
        <f t="shared" si="5"/>
        <v>CENTRAL EUROPE</v>
      </c>
      <c r="C116" s="233" t="str">
        <f t="shared" si="6"/>
        <v>HOME</v>
      </c>
      <c r="D116" s="233" t="str">
        <f t="shared" si="7"/>
        <v>Subtotal (excluded)</v>
      </c>
      <c r="E116" s="269"/>
      <c r="F116" s="453"/>
      <c r="G116" s="262" t="s">
        <v>272</v>
      </c>
      <c r="H116" s="263">
        <v>199567.033</v>
      </c>
      <c r="I116" s="263">
        <v>146129.465</v>
      </c>
      <c r="J116" s="263">
        <v>260732.995</v>
      </c>
      <c r="K116" s="263">
        <v>323438.15999999997</v>
      </c>
      <c r="L116" s="263">
        <v>1528436.46999999</v>
      </c>
      <c r="M116" s="263">
        <v>1467962.76</v>
      </c>
      <c r="N116" s="264">
        <v>-4548087.2960000001</v>
      </c>
    </row>
    <row r="117" spans="1:14" ht="13.5" hidden="1" thickBot="1">
      <c r="A117" s="232" t="str">
        <f t="shared" si="4"/>
        <v>CENTRAL EUROPEHOMETotal</v>
      </c>
      <c r="B117" s="233" t="str">
        <f t="shared" si="5"/>
        <v>CENTRAL EUROPE</v>
      </c>
      <c r="C117" s="233" t="str">
        <f t="shared" si="6"/>
        <v>HOME</v>
      </c>
      <c r="D117" s="233" t="str">
        <f t="shared" si="7"/>
        <v>Total</v>
      </c>
      <c r="E117" s="269"/>
      <c r="F117" s="454"/>
      <c r="G117" s="197" t="s">
        <v>221</v>
      </c>
      <c r="H117" s="50">
        <v>651042.25</v>
      </c>
      <c r="I117" s="50">
        <v>671623.10100000002</v>
      </c>
      <c r="J117" s="50">
        <v>1235165.5419999999</v>
      </c>
      <c r="K117" s="50">
        <v>1214632.01</v>
      </c>
      <c r="L117" s="50">
        <v>5969024.8349999897</v>
      </c>
      <c r="M117" s="50">
        <v>5989348.9560000002</v>
      </c>
      <c r="N117" s="50">
        <v>7229109.5329999998</v>
      </c>
    </row>
    <row r="118" spans="1:14" ht="13.5" hidden="1" thickBot="1">
      <c r="A118" s="232" t="str">
        <f t="shared" si="4"/>
        <v>CENTRAL EUROPEEXTERNALGERSTÄCKER GROUP</v>
      </c>
      <c r="B118" s="233" t="str">
        <f t="shared" si="5"/>
        <v>CENTRAL EUROPE</v>
      </c>
      <c r="C118" s="233" t="str">
        <f t="shared" si="6"/>
        <v>EXTERNAL</v>
      </c>
      <c r="D118" s="233" t="str">
        <f t="shared" si="7"/>
        <v>GERSTÄCKER GROUP</v>
      </c>
      <c r="E118" s="269"/>
      <c r="F118" s="197" t="s">
        <v>243</v>
      </c>
      <c r="G118" s="197" t="s">
        <v>317</v>
      </c>
      <c r="H118" s="50">
        <v>156902.098</v>
      </c>
      <c r="I118" s="50">
        <v>161934.139</v>
      </c>
      <c r="J118" s="50">
        <v>304991.98</v>
      </c>
      <c r="K118" s="50">
        <v>250198.16899999999</v>
      </c>
      <c r="L118" s="50">
        <v>1261854.4010000001</v>
      </c>
      <c r="M118" s="50">
        <v>1316648.2120000001</v>
      </c>
      <c r="N118" s="50">
        <v>1566846.3810000001</v>
      </c>
    </row>
    <row r="119" spans="1:14" ht="13.5" hidden="1" thickBot="1">
      <c r="A119" s="232" t="str">
        <f t="shared" si="4"/>
        <v>CENTRAL EUROPEEXTERNALBAHAG GROUP</v>
      </c>
      <c r="B119" s="233" t="str">
        <f t="shared" si="5"/>
        <v>CENTRAL EUROPE</v>
      </c>
      <c r="C119" s="233" t="str">
        <f t="shared" si="6"/>
        <v>EXTERNAL</v>
      </c>
      <c r="D119" s="233" t="str">
        <f t="shared" si="7"/>
        <v>BAHAG GROUP</v>
      </c>
      <c r="E119" s="269"/>
      <c r="F119" s="200"/>
      <c r="G119" s="197" t="s">
        <v>318</v>
      </c>
      <c r="H119" s="50">
        <v>98233.297000000006</v>
      </c>
      <c r="I119" s="50">
        <v>115262.61199999999</v>
      </c>
      <c r="J119" s="50">
        <v>231006.65299999999</v>
      </c>
      <c r="K119" s="50">
        <v>216627.34299999999</v>
      </c>
      <c r="L119" s="50">
        <v>1159533.97</v>
      </c>
      <c r="M119" s="50">
        <v>1173913.28</v>
      </c>
      <c r="N119" s="50">
        <v>1390540.6229999999</v>
      </c>
    </row>
    <row r="120" spans="1:14" ht="13.5" hidden="1" thickBot="1">
      <c r="A120" s="232" t="str">
        <f t="shared" si="4"/>
        <v>CENTRAL EUROPEEXTERNALBOESNER GROUP</v>
      </c>
      <c r="B120" s="233" t="str">
        <f t="shared" si="5"/>
        <v>CENTRAL EUROPE</v>
      </c>
      <c r="C120" s="233" t="str">
        <f t="shared" si="6"/>
        <v>EXTERNAL</v>
      </c>
      <c r="D120" s="233" t="str">
        <f t="shared" si="7"/>
        <v>BOESNER GROUP</v>
      </c>
      <c r="E120" s="269"/>
      <c r="F120" s="200"/>
      <c r="G120" s="197" t="s">
        <v>319</v>
      </c>
      <c r="H120" s="50">
        <v>107687.75199999999</v>
      </c>
      <c r="I120" s="50">
        <v>127985.005</v>
      </c>
      <c r="J120" s="50">
        <v>222803.182</v>
      </c>
      <c r="K120" s="50">
        <v>202876.86300000001</v>
      </c>
      <c r="L120" s="50">
        <v>1076071.0319999999</v>
      </c>
      <c r="M120" s="50">
        <v>1095997.351</v>
      </c>
      <c r="N120" s="50">
        <v>1298874.2139999999</v>
      </c>
    </row>
    <row r="121" spans="1:14" ht="13.5" hidden="1" thickBot="1">
      <c r="A121" s="232" t="str">
        <f t="shared" si="4"/>
        <v>CENTRAL EUROPEEXTERNALTOOM GROUP</v>
      </c>
      <c r="B121" s="233" t="str">
        <f t="shared" si="5"/>
        <v>CENTRAL EUROPE</v>
      </c>
      <c r="C121" s="233" t="str">
        <f t="shared" si="6"/>
        <v>EXTERNAL</v>
      </c>
      <c r="D121" s="233" t="str">
        <f t="shared" si="7"/>
        <v>TOOM GROUP</v>
      </c>
      <c r="E121" s="269"/>
      <c r="F121" s="200"/>
      <c r="G121" s="197" t="s">
        <v>320</v>
      </c>
      <c r="H121" s="50">
        <v>31756.133000000002</v>
      </c>
      <c r="I121" s="50">
        <v>45401.877</v>
      </c>
      <c r="J121" s="50">
        <v>77101.667000000001</v>
      </c>
      <c r="K121" s="50">
        <v>70010.926000000007</v>
      </c>
      <c r="L121" s="50">
        <v>328824.08500000002</v>
      </c>
      <c r="M121" s="50">
        <v>335914.826</v>
      </c>
      <c r="N121" s="50">
        <v>405925.75199999998</v>
      </c>
    </row>
    <row r="122" spans="1:14" ht="13.5" hidden="1" thickBot="1">
      <c r="A122" s="232" t="str">
        <f t="shared" si="4"/>
        <v>CENTRAL EUROPEEXTERNALIDEE.CREATIVMARKT GROUP</v>
      </c>
      <c r="B122" s="233" t="str">
        <f t="shared" si="5"/>
        <v>CENTRAL EUROPE</v>
      </c>
      <c r="C122" s="233" t="str">
        <f t="shared" si="6"/>
        <v>EXTERNAL</v>
      </c>
      <c r="D122" s="233" t="str">
        <f t="shared" si="7"/>
        <v>IDEE.CREATIVMARKT GROUP</v>
      </c>
      <c r="E122" s="269"/>
      <c r="F122" s="200"/>
      <c r="G122" s="197" t="s">
        <v>321</v>
      </c>
      <c r="H122" s="50">
        <v>14391.951999999999</v>
      </c>
      <c r="I122" s="50">
        <v>22562.949000000001</v>
      </c>
      <c r="J122" s="50">
        <v>38433.622000000003</v>
      </c>
      <c r="K122" s="50">
        <v>37741.042999999998</v>
      </c>
      <c r="L122" s="50">
        <v>187883.41399999999</v>
      </c>
      <c r="M122" s="50">
        <v>188575.99299999999</v>
      </c>
      <c r="N122" s="50">
        <v>226317.03599999999</v>
      </c>
    </row>
    <row r="123" spans="1:14" ht="13.5" hidden="1" thickBot="1">
      <c r="A123" s="232" t="str">
        <f t="shared" si="4"/>
        <v>CENTRAL EUROPEEXTERNALKNAUBER GROUP</v>
      </c>
      <c r="B123" s="233" t="str">
        <f t="shared" si="5"/>
        <v>CENTRAL EUROPE</v>
      </c>
      <c r="C123" s="233" t="str">
        <f t="shared" si="6"/>
        <v>EXTERNAL</v>
      </c>
      <c r="D123" s="233" t="str">
        <f t="shared" si="7"/>
        <v>KNAUBER GROUP</v>
      </c>
      <c r="E123" s="269"/>
      <c r="F123" s="200"/>
      <c r="G123" s="197" t="s">
        <v>322</v>
      </c>
      <c r="H123" s="50">
        <v>12357.105</v>
      </c>
      <c r="I123" s="50">
        <v>20209.574000000001</v>
      </c>
      <c r="J123" s="50">
        <v>29452.774000000001</v>
      </c>
      <c r="K123" s="50">
        <v>20821.576000000001</v>
      </c>
      <c r="L123" s="50">
        <v>154282.32999999999</v>
      </c>
      <c r="M123" s="50">
        <v>162913.52799999999</v>
      </c>
      <c r="N123" s="50">
        <v>183735.10399999999</v>
      </c>
    </row>
    <row r="124" spans="1:14" ht="13.5" hidden="1" thickBot="1">
      <c r="A124" s="232" t="str">
        <f t="shared" si="4"/>
        <v>CENTRAL EUROPEEXTERNALOPITEC HANDELS GMBH</v>
      </c>
      <c r="B124" s="233" t="str">
        <f t="shared" si="5"/>
        <v>CENTRAL EUROPE</v>
      </c>
      <c r="C124" s="233" t="str">
        <f t="shared" si="6"/>
        <v>EXTERNAL</v>
      </c>
      <c r="D124" s="233" t="str">
        <f t="shared" si="7"/>
        <v>OPITEC HANDELS GMBH</v>
      </c>
      <c r="E124" s="269"/>
      <c r="F124" s="200"/>
      <c r="G124" s="197" t="s">
        <v>323</v>
      </c>
      <c r="H124" s="50">
        <v>8266.1929999999993</v>
      </c>
      <c r="I124" s="50">
        <v>13981.278</v>
      </c>
      <c r="J124" s="50">
        <v>18185.878000000001</v>
      </c>
      <c r="K124" s="50">
        <v>12151.476000000001</v>
      </c>
      <c r="L124" s="50">
        <v>78833.623000000007</v>
      </c>
      <c r="M124" s="50">
        <v>84868.024999999994</v>
      </c>
      <c r="N124" s="50">
        <v>97019.501000000004</v>
      </c>
    </row>
    <row r="125" spans="1:14" ht="13.5" hidden="1" thickBot="1">
      <c r="A125" s="232" t="str">
        <f t="shared" si="4"/>
        <v>CENTRAL EUROPEEXTERNALNORMA GROUP</v>
      </c>
      <c r="B125" s="233" t="str">
        <f t="shared" si="5"/>
        <v>CENTRAL EUROPE</v>
      </c>
      <c r="C125" s="233" t="str">
        <f t="shared" si="6"/>
        <v>EXTERNAL</v>
      </c>
      <c r="D125" s="233" t="str">
        <f t="shared" si="7"/>
        <v>NORMA GROUP</v>
      </c>
      <c r="E125" s="269"/>
      <c r="F125" s="200"/>
      <c r="G125" s="197" t="s">
        <v>324</v>
      </c>
      <c r="H125" s="49"/>
      <c r="I125" s="50">
        <v>-15614.133</v>
      </c>
      <c r="J125" s="50">
        <v>32959.410000000003</v>
      </c>
      <c r="K125" s="50">
        <v>60442.682000000001</v>
      </c>
      <c r="L125" s="50">
        <v>60137.190999999999</v>
      </c>
      <c r="M125" s="50">
        <v>32653.919000000002</v>
      </c>
      <c r="N125" s="50">
        <v>93096.600999999995</v>
      </c>
    </row>
    <row r="126" spans="1:14" ht="13.5" hidden="1" thickBot="1">
      <c r="A126" s="232" t="str">
        <f t="shared" si="4"/>
        <v>CENTRAL EUROPEEXTERNALSAVEL ARTUR SAWICKI GROUP</v>
      </c>
      <c r="B126" s="233" t="str">
        <f t="shared" si="5"/>
        <v>CENTRAL EUROPE</v>
      </c>
      <c r="C126" s="233" t="str">
        <f t="shared" si="6"/>
        <v>EXTERNAL</v>
      </c>
      <c r="D126" s="233" t="str">
        <f t="shared" si="7"/>
        <v>SAVEL ARTUR SAWICKI GROUP</v>
      </c>
      <c r="E126" s="269"/>
      <c r="F126" s="200"/>
      <c r="G126" s="197" t="s">
        <v>308</v>
      </c>
      <c r="H126" s="50">
        <v>7662.94</v>
      </c>
      <c r="I126" s="50">
        <v>-2210.59</v>
      </c>
      <c r="J126" s="50">
        <v>-2210.59</v>
      </c>
      <c r="K126" s="50">
        <v>10596.956</v>
      </c>
      <c r="L126" s="50">
        <v>90892.323999999993</v>
      </c>
      <c r="M126" s="50">
        <v>78084.778000000006</v>
      </c>
      <c r="N126" s="50">
        <v>88681.733999999997</v>
      </c>
    </row>
    <row r="127" spans="1:14" ht="13.5" hidden="1" thickBot="1">
      <c r="A127" s="232" t="str">
        <f t="shared" si="4"/>
        <v>CENTRAL EUROPEEXTERNALEMPIK SP ZOO</v>
      </c>
      <c r="B127" s="233" t="str">
        <f t="shared" si="5"/>
        <v>CENTRAL EUROPE</v>
      </c>
      <c r="C127" s="233" t="str">
        <f t="shared" si="6"/>
        <v>EXTERNAL</v>
      </c>
      <c r="D127" s="233" t="str">
        <f t="shared" si="7"/>
        <v>EMPIK SP ZOO</v>
      </c>
      <c r="E127" s="269"/>
      <c r="F127" s="200"/>
      <c r="G127" s="197" t="s">
        <v>312</v>
      </c>
      <c r="H127" s="50">
        <v>27586.337</v>
      </c>
      <c r="I127" s="50">
        <v>17473</v>
      </c>
      <c r="J127" s="50">
        <v>17473</v>
      </c>
      <c r="K127" s="50">
        <v>27586.337</v>
      </c>
      <c r="L127" s="50">
        <v>61682.849000000002</v>
      </c>
      <c r="M127" s="50">
        <v>51569.512000000002</v>
      </c>
      <c r="N127" s="50">
        <v>79155.849000000002</v>
      </c>
    </row>
    <row r="128" spans="1:14" ht="13.5" hidden="1" thickBot="1">
      <c r="A128" s="232" t="str">
        <f t="shared" si="4"/>
        <v>CENTRAL EUROPEEXTERNALSubtotal (excluded)</v>
      </c>
      <c r="B128" s="233" t="str">
        <f t="shared" si="5"/>
        <v>CENTRAL EUROPE</v>
      </c>
      <c r="C128" s="233" t="str">
        <f t="shared" si="6"/>
        <v>EXTERNAL</v>
      </c>
      <c r="D128" s="233" t="str">
        <f t="shared" si="7"/>
        <v>Subtotal (excluded)</v>
      </c>
      <c r="E128" s="269"/>
      <c r="F128" s="200"/>
      <c r="G128" s="197" t="s">
        <v>272</v>
      </c>
      <c r="H128" s="50">
        <v>188666.28099999999</v>
      </c>
      <c r="I128" s="50">
        <v>198666.80300000001</v>
      </c>
      <c r="J128" s="50">
        <v>336225.41600000003</v>
      </c>
      <c r="K128" s="50">
        <v>336656.40899999999</v>
      </c>
      <c r="L128" s="50">
        <v>1781665.55</v>
      </c>
      <c r="M128" s="50">
        <v>1770096.851</v>
      </c>
      <c r="N128" s="50">
        <v>-4226412.4029999999</v>
      </c>
    </row>
    <row r="129" spans="1:14" ht="13.5" hidden="1" thickBot="1">
      <c r="A129" s="232" t="str">
        <f t="shared" si="4"/>
        <v>CENTRAL EUROPEEXTERNALTotal</v>
      </c>
      <c r="B129" s="233" t="str">
        <f t="shared" si="5"/>
        <v>CENTRAL EUROPE</v>
      </c>
      <c r="C129" s="233" t="str">
        <f t="shared" si="6"/>
        <v>EXTERNAL</v>
      </c>
      <c r="D129" s="233" t="str">
        <f t="shared" si="7"/>
        <v>Total</v>
      </c>
      <c r="E129" s="270"/>
      <c r="F129" s="198"/>
      <c r="G129" s="197" t="s">
        <v>221</v>
      </c>
      <c r="H129" s="50">
        <v>660011.99</v>
      </c>
      <c r="I129" s="50">
        <v>729007.36100000003</v>
      </c>
      <c r="J129" s="50">
        <v>1306422.9920000001</v>
      </c>
      <c r="K129" s="50">
        <v>1245709.78</v>
      </c>
      <c r="L129" s="50">
        <v>6249803.9919999996</v>
      </c>
      <c r="M129" s="50">
        <v>6310307.7929999996</v>
      </c>
      <c r="N129" s="50">
        <v>7581146.1399999997</v>
      </c>
    </row>
    <row r="130" spans="1:14" ht="13.5" hidden="1" thickBot="1">
      <c r="A130" s="232" t="str">
        <f t="shared" si="4"/>
        <v>CENTRAL EUROPE EXPEXPORTART LJUBLJANA D.O.O. GROUP</v>
      </c>
      <c r="B130" s="233" t="str">
        <f t="shared" si="5"/>
        <v>CENTRAL EUROPE EXP</v>
      </c>
      <c r="C130" s="233" t="str">
        <f t="shared" si="6"/>
        <v>EXPORT</v>
      </c>
      <c r="D130" s="233" t="str">
        <f t="shared" si="7"/>
        <v>ART LJUBLJANA D.O.O. GROUP</v>
      </c>
      <c r="E130" s="268" t="s">
        <v>169</v>
      </c>
      <c r="F130" s="452" t="s">
        <v>261</v>
      </c>
      <c r="G130" s="452" t="s">
        <v>327</v>
      </c>
      <c r="H130" s="46"/>
      <c r="I130" s="47">
        <v>5144.9080000000004</v>
      </c>
      <c r="J130" s="47">
        <v>5144.9080000000004</v>
      </c>
      <c r="K130" s="47">
        <v>10638.919</v>
      </c>
      <c r="L130" s="47">
        <v>76002.81</v>
      </c>
      <c r="M130" s="47">
        <v>70508.798999999999</v>
      </c>
      <c r="N130" s="50">
        <v>81147.717999999993</v>
      </c>
    </row>
    <row r="131" spans="1:14" ht="13.5" hidden="1" thickBot="1">
      <c r="A131" s="232" t="str">
        <f t="shared" si="4"/>
        <v>CENTRAL EUROPE EXPEXPORTART MATERIJAL D.O.O. GROUP</v>
      </c>
      <c r="B131" s="233" t="str">
        <f t="shared" si="5"/>
        <v>CENTRAL EUROPE EXP</v>
      </c>
      <c r="C131" s="233" t="str">
        <f t="shared" si="6"/>
        <v>EXPORT</v>
      </c>
      <c r="D131" s="233" t="str">
        <f t="shared" si="7"/>
        <v>ART MATERIJAL D.O.O. GROUP</v>
      </c>
      <c r="E131" s="269"/>
      <c r="F131" s="453"/>
      <c r="G131" s="452" t="s">
        <v>328</v>
      </c>
      <c r="H131" s="46"/>
      <c r="I131" s="46"/>
      <c r="J131" s="46"/>
      <c r="K131" s="46"/>
      <c r="L131" s="47">
        <v>71442.091</v>
      </c>
      <c r="M131" s="47">
        <v>71442.091</v>
      </c>
      <c r="N131" s="50">
        <v>71442.091</v>
      </c>
    </row>
    <row r="132" spans="1:14" ht="13.5" hidden="1" thickBot="1">
      <c r="A132" s="232" t="str">
        <f t="shared" si="4"/>
        <v>CENTRAL EUROPE EXPEXPORTCOMPLEX ART SRL</v>
      </c>
      <c r="B132" s="233" t="str">
        <f t="shared" si="5"/>
        <v>CENTRAL EUROPE EXP</v>
      </c>
      <c r="C132" s="233" t="str">
        <f t="shared" si="6"/>
        <v>EXPORT</v>
      </c>
      <c r="D132" s="233" t="str">
        <f t="shared" si="7"/>
        <v>COMPLEX ART SRL</v>
      </c>
      <c r="E132" s="269"/>
      <c r="F132" s="453"/>
      <c r="G132" s="452" t="s">
        <v>329</v>
      </c>
      <c r="H132" s="47">
        <v>3242.69</v>
      </c>
      <c r="I132" s="46"/>
      <c r="J132" s="46"/>
      <c r="K132" s="47">
        <v>13571.987999999999</v>
      </c>
      <c r="L132" s="47">
        <v>58878.188999999998</v>
      </c>
      <c r="M132" s="47">
        <v>45306.201000000001</v>
      </c>
      <c r="N132" s="50">
        <v>58878.188999999998</v>
      </c>
    </row>
    <row r="133" spans="1:14" ht="13.5" hidden="1" thickBot="1">
      <c r="A133" s="232" t="str">
        <f t="shared" si="4"/>
        <v>CENTRAL EUROPE EXPEXPORTLUCAS IMPEX SRL GROUP</v>
      </c>
      <c r="B133" s="233" t="str">
        <f t="shared" si="5"/>
        <v>CENTRAL EUROPE EXP</v>
      </c>
      <c r="C133" s="233" t="str">
        <f t="shared" si="6"/>
        <v>EXPORT</v>
      </c>
      <c r="D133" s="233" t="str">
        <f t="shared" si="7"/>
        <v>LUCAS IMPEX SRL GROUP</v>
      </c>
      <c r="E133" s="269"/>
      <c r="F133" s="453"/>
      <c r="G133" s="452" t="s">
        <v>330</v>
      </c>
      <c r="H133" s="46"/>
      <c r="I133" s="46"/>
      <c r="J133" s="46"/>
      <c r="K133" s="46"/>
      <c r="L133" s="47">
        <v>57161.51</v>
      </c>
      <c r="M133" s="47">
        <v>57161.51</v>
      </c>
      <c r="N133" s="50">
        <v>57161.51</v>
      </c>
    </row>
    <row r="134" spans="1:14" ht="13.5" hidden="1" thickBot="1">
      <c r="A134" s="232" t="str">
        <f t="shared" ref="A134:A197" si="8">B134&amp;C134&amp;D134</f>
        <v>CENTRAL EUROPE EXPEXPORTARS D.O.O. GROUP</v>
      </c>
      <c r="B134" s="233" t="str">
        <f t="shared" ref="B134:B197" si="9">IF(E134="",B133,E134)</f>
        <v>CENTRAL EUROPE EXP</v>
      </c>
      <c r="C134" s="233" t="str">
        <f t="shared" ref="C134:C197" si="10">IF(F134="",C133,F134)</f>
        <v>EXPORT</v>
      </c>
      <c r="D134" s="233" t="str">
        <f t="shared" ref="D134:D197" si="11">IF(G134="",D133,G134)</f>
        <v>ARS D.O.O. GROUP</v>
      </c>
      <c r="E134" s="269"/>
      <c r="F134" s="453"/>
      <c r="G134" s="452" t="s">
        <v>331</v>
      </c>
      <c r="H134" s="46"/>
      <c r="I134" s="46"/>
      <c r="J134" s="47">
        <v>5912.9549999999999</v>
      </c>
      <c r="K134" s="46"/>
      <c r="L134" s="47">
        <v>45653.584000000003</v>
      </c>
      <c r="M134" s="47">
        <v>51566.538999999997</v>
      </c>
      <c r="N134" s="50">
        <v>51566.538999999997</v>
      </c>
    </row>
    <row r="135" spans="1:14" ht="13.5" hidden="1" thickBot="1">
      <c r="A135" s="232" t="str">
        <f t="shared" si="8"/>
        <v>CENTRAL EUROPE EXPEXPORTPROFIART</v>
      </c>
      <c r="B135" s="233" t="str">
        <f t="shared" si="9"/>
        <v>CENTRAL EUROPE EXP</v>
      </c>
      <c r="C135" s="233" t="str">
        <f t="shared" si="10"/>
        <v>EXPORT</v>
      </c>
      <c r="D135" s="233" t="str">
        <f t="shared" si="11"/>
        <v>PROFIART</v>
      </c>
      <c r="E135" s="269"/>
      <c r="F135" s="453"/>
      <c r="G135" s="452" t="s">
        <v>332</v>
      </c>
      <c r="H135" s="47">
        <v>13201.516</v>
      </c>
      <c r="I135" s="46"/>
      <c r="J135" s="46"/>
      <c r="K135" s="47">
        <v>13201.516</v>
      </c>
      <c r="L135" s="47">
        <v>49273.64</v>
      </c>
      <c r="M135" s="47">
        <v>36072.124000000003</v>
      </c>
      <c r="N135" s="50">
        <v>49273.64</v>
      </c>
    </row>
    <row r="136" spans="1:14" ht="13.5" hidden="1" thickBot="1">
      <c r="A136" s="232" t="str">
        <f t="shared" si="8"/>
        <v>CENTRAL EUROPE EXPEXPORTDK RAMOVANIE UMELECKE POTREBY</v>
      </c>
      <c r="B136" s="233" t="str">
        <f t="shared" si="9"/>
        <v>CENTRAL EUROPE EXP</v>
      </c>
      <c r="C136" s="233" t="str">
        <f t="shared" si="10"/>
        <v>EXPORT</v>
      </c>
      <c r="D136" s="233" t="str">
        <f t="shared" si="11"/>
        <v>DK RAMOVANIE UMELECKE POTREBY</v>
      </c>
      <c r="E136" s="269"/>
      <c r="F136" s="453"/>
      <c r="G136" s="452" t="s">
        <v>333</v>
      </c>
      <c r="H136" s="46"/>
      <c r="I136" s="46"/>
      <c r="J136" s="46"/>
      <c r="K136" s="46"/>
      <c r="L136" s="47">
        <v>36140.656999999999</v>
      </c>
      <c r="M136" s="47">
        <v>36140.656999999999</v>
      </c>
      <c r="N136" s="50">
        <v>36140.656999999999</v>
      </c>
    </row>
    <row r="137" spans="1:14" ht="13.5" hidden="1" thickBot="1">
      <c r="A137" s="232" t="str">
        <f t="shared" si="8"/>
        <v>CENTRAL EUROPE EXPEXPORTART SERVIS SPOL GROUP</v>
      </c>
      <c r="B137" s="233" t="str">
        <f t="shared" si="9"/>
        <v>CENTRAL EUROPE EXP</v>
      </c>
      <c r="C137" s="233" t="str">
        <f t="shared" si="10"/>
        <v>EXPORT</v>
      </c>
      <c r="D137" s="233" t="str">
        <f t="shared" si="11"/>
        <v>ART SERVIS SPOL GROUP</v>
      </c>
      <c r="E137" s="269"/>
      <c r="F137" s="453"/>
      <c r="G137" s="452" t="s">
        <v>334</v>
      </c>
      <c r="H137" s="46"/>
      <c r="I137" s="46"/>
      <c r="J137" s="46"/>
      <c r="K137" s="47">
        <v>3983.1750000000002</v>
      </c>
      <c r="L137" s="47">
        <v>34734.133999999998</v>
      </c>
      <c r="M137" s="47">
        <v>30750.958999999999</v>
      </c>
      <c r="N137" s="50">
        <v>34734.133999999998</v>
      </c>
    </row>
    <row r="138" spans="1:14" ht="13.5" hidden="1" thickBot="1">
      <c r="A138" s="232" t="str">
        <f t="shared" si="8"/>
        <v>CENTRAL EUROPE EXPEXPORTSMT CREATOYS S.R.O</v>
      </c>
      <c r="B138" s="233" t="str">
        <f t="shared" si="9"/>
        <v>CENTRAL EUROPE EXP</v>
      </c>
      <c r="C138" s="233" t="str">
        <f t="shared" si="10"/>
        <v>EXPORT</v>
      </c>
      <c r="D138" s="233" t="str">
        <f t="shared" si="11"/>
        <v>SMT CREATOYS S.R.O</v>
      </c>
      <c r="E138" s="269"/>
      <c r="F138" s="453"/>
      <c r="G138" s="452" t="s">
        <v>335</v>
      </c>
      <c r="H138" s="47">
        <v>8964.56</v>
      </c>
      <c r="I138" s="46"/>
      <c r="J138" s="46"/>
      <c r="K138" s="47">
        <v>8964.56</v>
      </c>
      <c r="L138" s="47">
        <v>33704.678999999996</v>
      </c>
      <c r="M138" s="47">
        <v>24740.118999999999</v>
      </c>
      <c r="N138" s="50">
        <v>33704.678999999996</v>
      </c>
    </row>
    <row r="139" spans="1:14" ht="13.5" hidden="1" thickBot="1">
      <c r="A139" s="232" t="str">
        <f t="shared" si="8"/>
        <v>CENTRAL EUROPE EXPEXPORTARISTA 2 LTD GROUP</v>
      </c>
      <c r="B139" s="233" t="str">
        <f t="shared" si="9"/>
        <v>CENTRAL EUROPE EXP</v>
      </c>
      <c r="C139" s="233" t="str">
        <f t="shared" si="10"/>
        <v>EXPORT</v>
      </c>
      <c r="D139" s="233" t="str">
        <f t="shared" si="11"/>
        <v>ARISTA 2 LTD GROUP</v>
      </c>
      <c r="E139" s="269"/>
      <c r="F139" s="453"/>
      <c r="G139" s="452" t="s">
        <v>336</v>
      </c>
      <c r="H139" s="46"/>
      <c r="I139" s="46"/>
      <c r="J139" s="46"/>
      <c r="K139" s="47">
        <v>77.183000000000007</v>
      </c>
      <c r="L139" s="47">
        <v>21676.23</v>
      </c>
      <c r="M139" s="47">
        <v>21599.046999999999</v>
      </c>
      <c r="N139" s="50">
        <v>21676.23</v>
      </c>
    </row>
    <row r="140" spans="1:14" ht="13.5" hidden="1" thickBot="1">
      <c r="A140" s="232" t="str">
        <f t="shared" si="8"/>
        <v>CENTRAL EUROPE EXPEXPORTSubtotal (excluded)</v>
      </c>
      <c r="B140" s="233" t="str">
        <f t="shared" si="9"/>
        <v>CENTRAL EUROPE EXP</v>
      </c>
      <c r="C140" s="233" t="str">
        <f t="shared" si="10"/>
        <v>EXPORT</v>
      </c>
      <c r="D140" s="233" t="str">
        <f t="shared" si="11"/>
        <v>Subtotal (excluded)</v>
      </c>
      <c r="E140" s="269"/>
      <c r="F140" s="453"/>
      <c r="G140" s="262" t="s">
        <v>272</v>
      </c>
      <c r="H140" s="263">
        <v>1723.58</v>
      </c>
      <c r="I140" s="263">
        <v>955</v>
      </c>
      <c r="J140" s="263">
        <v>15303.481</v>
      </c>
      <c r="K140" s="263">
        <v>11227.368</v>
      </c>
      <c r="L140" s="263">
        <v>158563.44</v>
      </c>
      <c r="M140" s="263">
        <v>162594.353</v>
      </c>
      <c r="N140" s="264">
        <v>173821.72099999999</v>
      </c>
    </row>
    <row r="141" spans="1:14" ht="13.5" hidden="1" thickBot="1">
      <c r="A141" s="232" t="str">
        <f t="shared" si="8"/>
        <v>CENTRAL EUROPE EXPEXPORTTotal</v>
      </c>
      <c r="B141" s="233" t="str">
        <f t="shared" si="9"/>
        <v>CENTRAL EUROPE EXP</v>
      </c>
      <c r="C141" s="233" t="str">
        <f t="shared" si="10"/>
        <v>EXPORT</v>
      </c>
      <c r="D141" s="233" t="str">
        <f t="shared" si="11"/>
        <v>Total</v>
      </c>
      <c r="E141" s="269"/>
      <c r="F141" s="454"/>
      <c r="G141" s="197" t="s">
        <v>221</v>
      </c>
      <c r="H141" s="50">
        <v>27132.346000000001</v>
      </c>
      <c r="I141" s="50">
        <v>6099.9080000000004</v>
      </c>
      <c r="J141" s="50">
        <v>26361.344000000001</v>
      </c>
      <c r="K141" s="50">
        <v>61664.709000000003</v>
      </c>
      <c r="L141" s="50">
        <v>643230.96400000004</v>
      </c>
      <c r="M141" s="50">
        <v>607882.39899999998</v>
      </c>
      <c r="N141" s="50">
        <v>669547.10800000001</v>
      </c>
    </row>
    <row r="142" spans="1:14" ht="13.5" hidden="1" thickBot="1">
      <c r="A142" s="232" t="str">
        <f t="shared" si="8"/>
        <v>CENTRAL EUROPE EXPHOMEBAHAG GROUP</v>
      </c>
      <c r="B142" s="233" t="str">
        <f t="shared" si="9"/>
        <v>CENTRAL EUROPE EXP</v>
      </c>
      <c r="C142" s="233" t="str">
        <f t="shared" si="10"/>
        <v>HOME</v>
      </c>
      <c r="D142" s="233" t="str">
        <f t="shared" si="11"/>
        <v>BAHAG GROUP</v>
      </c>
      <c r="E142" s="269"/>
      <c r="F142" s="452" t="s">
        <v>273</v>
      </c>
      <c r="G142" s="452" t="s">
        <v>318</v>
      </c>
      <c r="H142" s="47">
        <v>13865.293</v>
      </c>
      <c r="I142" s="47">
        <v>16344.349</v>
      </c>
      <c r="J142" s="47">
        <v>30396.99</v>
      </c>
      <c r="K142" s="47">
        <v>30269.419000000002</v>
      </c>
      <c r="L142" s="47">
        <v>156627.69899999999</v>
      </c>
      <c r="M142" s="47">
        <v>156755.26999999999</v>
      </c>
      <c r="N142" s="50">
        <v>187024.68900000001</v>
      </c>
    </row>
    <row r="143" spans="1:14" ht="13.5" hidden="1" thickBot="1">
      <c r="A143" s="232" t="str">
        <f t="shared" si="8"/>
        <v>CENTRAL EUROPE EXPHOMEMASLACAK ART D.O.O.</v>
      </c>
      <c r="B143" s="233" t="str">
        <f t="shared" si="9"/>
        <v>CENTRAL EUROPE EXP</v>
      </c>
      <c r="C143" s="233" t="str">
        <f t="shared" si="10"/>
        <v>HOME</v>
      </c>
      <c r="D143" s="233" t="str">
        <f t="shared" si="11"/>
        <v>MASLACAK ART D.O.O.</v>
      </c>
      <c r="E143" s="269"/>
      <c r="F143" s="453"/>
      <c r="G143" s="452" t="s">
        <v>337</v>
      </c>
      <c r="H143" s="46"/>
      <c r="I143" s="46"/>
      <c r="J143" s="46"/>
      <c r="K143" s="46"/>
      <c r="L143" s="47">
        <v>4144.0200000000004</v>
      </c>
      <c r="M143" s="47">
        <v>4144.0200000000004</v>
      </c>
      <c r="N143" s="50">
        <v>4144.0200000000004</v>
      </c>
    </row>
    <row r="144" spans="1:14" ht="13.5" hidden="1" thickBot="1">
      <c r="A144" s="232" t="str">
        <f t="shared" si="8"/>
        <v>CENTRAL EUROPE EXPHOMEART SERVICE EOOD</v>
      </c>
      <c r="B144" s="233" t="str">
        <f t="shared" si="9"/>
        <v>CENTRAL EUROPE EXP</v>
      </c>
      <c r="C144" s="233" t="str">
        <f t="shared" si="10"/>
        <v>HOME</v>
      </c>
      <c r="D144" s="233" t="str">
        <f t="shared" si="11"/>
        <v>ART SERVICE EOOD</v>
      </c>
      <c r="E144" s="269"/>
      <c r="F144" s="453"/>
      <c r="G144" s="452" t="s">
        <v>338</v>
      </c>
      <c r="H144" s="46"/>
      <c r="I144" s="46"/>
      <c r="J144" s="46"/>
      <c r="K144" s="46"/>
      <c r="L144" s="47">
        <v>3313</v>
      </c>
      <c r="M144" s="47">
        <v>3313</v>
      </c>
      <c r="N144" s="50">
        <v>3313</v>
      </c>
    </row>
    <row r="145" spans="1:14" ht="13.5" hidden="1" thickBot="1">
      <c r="A145" s="232" t="str">
        <f t="shared" si="8"/>
        <v>CENTRAL EUROPE EXPHOMESOLUTIONOFFICE BT.</v>
      </c>
      <c r="B145" s="233" t="str">
        <f t="shared" si="9"/>
        <v>CENTRAL EUROPE EXP</v>
      </c>
      <c r="C145" s="233" t="str">
        <f t="shared" si="10"/>
        <v>HOME</v>
      </c>
      <c r="D145" s="233" t="str">
        <f t="shared" si="11"/>
        <v>SOLUTIONOFFICE BT.</v>
      </c>
      <c r="E145" s="269"/>
      <c r="F145" s="453"/>
      <c r="G145" s="452" t="s">
        <v>339</v>
      </c>
      <c r="H145" s="47">
        <v>645.99599999999998</v>
      </c>
      <c r="I145" s="46"/>
      <c r="J145" s="46"/>
      <c r="K145" s="47">
        <v>645.99599999999998</v>
      </c>
      <c r="L145" s="47">
        <v>645.99599999999998</v>
      </c>
      <c r="M145" s="46"/>
      <c r="N145" s="50">
        <v>645.99599999999998</v>
      </c>
    </row>
    <row r="146" spans="1:14" ht="13.5" hidden="1" thickBot="1">
      <c r="A146" s="232" t="str">
        <f t="shared" si="8"/>
        <v>CENTRAL EUROPE EXPHOMEZUZANA KEJMAROVA</v>
      </c>
      <c r="B146" s="233" t="str">
        <f t="shared" si="9"/>
        <v>CENTRAL EUROPE EXP</v>
      </c>
      <c r="C146" s="233" t="str">
        <f t="shared" si="10"/>
        <v>HOME</v>
      </c>
      <c r="D146" s="233" t="str">
        <f t="shared" si="11"/>
        <v>ZUZANA KEJMAROVA</v>
      </c>
      <c r="E146" s="269"/>
      <c r="F146" s="453"/>
      <c r="G146" s="452" t="s">
        <v>340</v>
      </c>
      <c r="H146" s="47">
        <v>596.78300000000002</v>
      </c>
      <c r="I146" s="46"/>
      <c r="J146" s="46"/>
      <c r="K146" s="47">
        <v>596.78300000000002</v>
      </c>
      <c r="L146" s="47">
        <v>596.78300000000002</v>
      </c>
      <c r="M146" s="46"/>
      <c r="N146" s="50">
        <v>596.78300000000002</v>
      </c>
    </row>
    <row r="147" spans="1:14" ht="13.5" hidden="1" thickBot="1">
      <c r="A147" s="232" t="str">
        <f t="shared" si="8"/>
        <v>CENTRAL EUROPE EXPHOMESubtotal (excluded)</v>
      </c>
      <c r="B147" s="233" t="str">
        <f t="shared" si="9"/>
        <v>CENTRAL EUROPE EXP</v>
      </c>
      <c r="C147" s="233" t="str">
        <f t="shared" si="10"/>
        <v>HOME</v>
      </c>
      <c r="D147" s="233" t="str">
        <f t="shared" si="11"/>
        <v>Subtotal (excluded)</v>
      </c>
      <c r="E147" s="269"/>
      <c r="F147" s="453"/>
      <c r="G147" s="262" t="s">
        <v>272</v>
      </c>
      <c r="H147" s="263">
        <v>0</v>
      </c>
      <c r="I147" s="263">
        <v>0</v>
      </c>
      <c r="J147" s="263">
        <v>0</v>
      </c>
      <c r="K147" s="263">
        <v>0</v>
      </c>
      <c r="L147" s="263">
        <v>0</v>
      </c>
      <c r="M147" s="263">
        <v>0</v>
      </c>
      <c r="N147" s="264">
        <v>-227176.90900000001</v>
      </c>
    </row>
    <row r="148" spans="1:14" ht="13.5" hidden="1" thickBot="1">
      <c r="A148" s="232" t="str">
        <f t="shared" si="8"/>
        <v>CENTRAL EUROPE EXPHOMETotal</v>
      </c>
      <c r="B148" s="233" t="str">
        <f t="shared" si="9"/>
        <v>CENTRAL EUROPE EXP</v>
      </c>
      <c r="C148" s="233" t="str">
        <f t="shared" si="10"/>
        <v>HOME</v>
      </c>
      <c r="D148" s="233" t="str">
        <f t="shared" si="11"/>
        <v>Total</v>
      </c>
      <c r="E148" s="269"/>
      <c r="F148" s="454"/>
      <c r="G148" s="197" t="s">
        <v>221</v>
      </c>
      <c r="H148" s="50">
        <v>15108.072</v>
      </c>
      <c r="I148" s="50">
        <v>16344.349</v>
      </c>
      <c r="J148" s="50">
        <v>30396.99</v>
      </c>
      <c r="K148" s="50">
        <v>31512.198</v>
      </c>
      <c r="L148" s="50">
        <v>165327.49799999999</v>
      </c>
      <c r="M148" s="50">
        <v>164212.29</v>
      </c>
      <c r="N148" s="50">
        <v>195724.48800000001</v>
      </c>
    </row>
    <row r="149" spans="1:14" ht="13.5" hidden="1" thickBot="1">
      <c r="A149" s="232" t="str">
        <f t="shared" si="8"/>
        <v>CENTRAL EUROPE EXPEXTERNALBAHAG GROUP</v>
      </c>
      <c r="B149" s="233" t="str">
        <f t="shared" si="9"/>
        <v>CENTRAL EUROPE EXP</v>
      </c>
      <c r="C149" s="233" t="str">
        <f t="shared" si="10"/>
        <v>EXTERNAL</v>
      </c>
      <c r="D149" s="233" t="str">
        <f t="shared" si="11"/>
        <v>BAHAG GROUP</v>
      </c>
      <c r="E149" s="269"/>
      <c r="F149" s="197" t="s">
        <v>243</v>
      </c>
      <c r="G149" s="197" t="s">
        <v>318</v>
      </c>
      <c r="H149" s="50">
        <v>13865.293</v>
      </c>
      <c r="I149" s="50">
        <v>16344.349</v>
      </c>
      <c r="J149" s="50">
        <v>30396.99</v>
      </c>
      <c r="K149" s="50">
        <v>30269.419000000002</v>
      </c>
      <c r="L149" s="50">
        <v>156627.69899999999</v>
      </c>
      <c r="M149" s="50">
        <v>156755.26999999999</v>
      </c>
      <c r="N149" s="50">
        <v>187024.68900000001</v>
      </c>
    </row>
    <row r="150" spans="1:14" ht="13.5" hidden="1" thickBot="1">
      <c r="A150" s="232" t="str">
        <f t="shared" si="8"/>
        <v>CENTRAL EUROPE EXPEXTERNALART LJUBLJANA D.O.O. GROUP</v>
      </c>
      <c r="B150" s="233" t="str">
        <f t="shared" si="9"/>
        <v>CENTRAL EUROPE EXP</v>
      </c>
      <c r="C150" s="233" t="str">
        <f t="shared" si="10"/>
        <v>EXTERNAL</v>
      </c>
      <c r="D150" s="233" t="str">
        <f t="shared" si="11"/>
        <v>ART LJUBLJANA D.O.O. GROUP</v>
      </c>
      <c r="E150" s="269"/>
      <c r="F150" s="200"/>
      <c r="G150" s="197" t="s">
        <v>327</v>
      </c>
      <c r="H150" s="49"/>
      <c r="I150" s="50">
        <v>5144.9080000000004</v>
      </c>
      <c r="J150" s="50">
        <v>5144.9080000000004</v>
      </c>
      <c r="K150" s="50">
        <v>10638.919</v>
      </c>
      <c r="L150" s="50">
        <v>76002.81</v>
      </c>
      <c r="M150" s="50">
        <v>70508.798999999999</v>
      </c>
      <c r="N150" s="50">
        <v>81147.717999999993</v>
      </c>
    </row>
    <row r="151" spans="1:14" ht="13.5" hidden="1" thickBot="1">
      <c r="A151" s="232" t="str">
        <f t="shared" si="8"/>
        <v>CENTRAL EUROPE EXPEXTERNALART MATERIJAL D.O.O. GROUP</v>
      </c>
      <c r="B151" s="233" t="str">
        <f t="shared" si="9"/>
        <v>CENTRAL EUROPE EXP</v>
      </c>
      <c r="C151" s="233" t="str">
        <f t="shared" si="10"/>
        <v>EXTERNAL</v>
      </c>
      <c r="D151" s="233" t="str">
        <f t="shared" si="11"/>
        <v>ART MATERIJAL D.O.O. GROUP</v>
      </c>
      <c r="E151" s="269"/>
      <c r="F151" s="200"/>
      <c r="G151" s="197" t="s">
        <v>328</v>
      </c>
      <c r="H151" s="49"/>
      <c r="I151" s="49"/>
      <c r="J151" s="49"/>
      <c r="K151" s="49"/>
      <c r="L151" s="50">
        <v>71442.091</v>
      </c>
      <c r="M151" s="50">
        <v>71442.091</v>
      </c>
      <c r="N151" s="50">
        <v>71442.091</v>
      </c>
    </row>
    <row r="152" spans="1:14" ht="13.5" hidden="1" thickBot="1">
      <c r="A152" s="232" t="str">
        <f t="shared" si="8"/>
        <v>CENTRAL EUROPE EXPEXTERNALCOMPLEX ART SRL</v>
      </c>
      <c r="B152" s="233" t="str">
        <f t="shared" si="9"/>
        <v>CENTRAL EUROPE EXP</v>
      </c>
      <c r="C152" s="233" t="str">
        <f t="shared" si="10"/>
        <v>EXTERNAL</v>
      </c>
      <c r="D152" s="233" t="str">
        <f t="shared" si="11"/>
        <v>COMPLEX ART SRL</v>
      </c>
      <c r="E152" s="269"/>
      <c r="F152" s="200"/>
      <c r="G152" s="197" t="s">
        <v>329</v>
      </c>
      <c r="H152" s="50">
        <v>3242.69</v>
      </c>
      <c r="I152" s="49"/>
      <c r="J152" s="49"/>
      <c r="K152" s="50">
        <v>13571.987999999999</v>
      </c>
      <c r="L152" s="50">
        <v>58878.188999999998</v>
      </c>
      <c r="M152" s="50">
        <v>45306.201000000001</v>
      </c>
      <c r="N152" s="50">
        <v>58878.188999999998</v>
      </c>
    </row>
    <row r="153" spans="1:14" ht="13.5" hidden="1" thickBot="1">
      <c r="A153" s="232" t="str">
        <f t="shared" si="8"/>
        <v>CENTRAL EUROPE EXPEXTERNALLUCAS IMPEX SRL GROUP</v>
      </c>
      <c r="B153" s="233" t="str">
        <f t="shared" si="9"/>
        <v>CENTRAL EUROPE EXP</v>
      </c>
      <c r="C153" s="233" t="str">
        <f t="shared" si="10"/>
        <v>EXTERNAL</v>
      </c>
      <c r="D153" s="233" t="str">
        <f t="shared" si="11"/>
        <v>LUCAS IMPEX SRL GROUP</v>
      </c>
      <c r="E153" s="269"/>
      <c r="F153" s="200"/>
      <c r="G153" s="197" t="s">
        <v>330</v>
      </c>
      <c r="H153" s="49"/>
      <c r="I153" s="49"/>
      <c r="J153" s="49"/>
      <c r="K153" s="49"/>
      <c r="L153" s="50">
        <v>57161.51</v>
      </c>
      <c r="M153" s="50">
        <v>57161.51</v>
      </c>
      <c r="N153" s="50">
        <v>57161.51</v>
      </c>
    </row>
    <row r="154" spans="1:14" ht="13.5" hidden="1" thickBot="1">
      <c r="A154" s="232" t="str">
        <f t="shared" si="8"/>
        <v>CENTRAL EUROPE EXPEXTERNALARS D.O.O. GROUP</v>
      </c>
      <c r="B154" s="233" t="str">
        <f t="shared" si="9"/>
        <v>CENTRAL EUROPE EXP</v>
      </c>
      <c r="C154" s="233" t="str">
        <f t="shared" si="10"/>
        <v>EXTERNAL</v>
      </c>
      <c r="D154" s="233" t="str">
        <f t="shared" si="11"/>
        <v>ARS D.O.O. GROUP</v>
      </c>
      <c r="E154" s="269"/>
      <c r="F154" s="200"/>
      <c r="G154" s="197" t="s">
        <v>331</v>
      </c>
      <c r="H154" s="49"/>
      <c r="I154" s="49"/>
      <c r="J154" s="50">
        <v>5912.9549999999999</v>
      </c>
      <c r="K154" s="49"/>
      <c r="L154" s="50">
        <v>45653.584000000003</v>
      </c>
      <c r="M154" s="50">
        <v>51566.538999999997</v>
      </c>
      <c r="N154" s="50">
        <v>51566.538999999997</v>
      </c>
    </row>
    <row r="155" spans="1:14" ht="13.5" hidden="1" thickBot="1">
      <c r="A155" s="232" t="str">
        <f t="shared" si="8"/>
        <v>CENTRAL EUROPE EXPEXTERNALPROFIART</v>
      </c>
      <c r="B155" s="233" t="str">
        <f t="shared" si="9"/>
        <v>CENTRAL EUROPE EXP</v>
      </c>
      <c r="C155" s="233" t="str">
        <f t="shared" si="10"/>
        <v>EXTERNAL</v>
      </c>
      <c r="D155" s="233" t="str">
        <f t="shared" si="11"/>
        <v>PROFIART</v>
      </c>
      <c r="E155" s="269"/>
      <c r="F155" s="200"/>
      <c r="G155" s="197" t="s">
        <v>332</v>
      </c>
      <c r="H155" s="50">
        <v>13201.516</v>
      </c>
      <c r="I155" s="49"/>
      <c r="J155" s="49"/>
      <c r="K155" s="50">
        <v>13201.516</v>
      </c>
      <c r="L155" s="50">
        <v>49273.64</v>
      </c>
      <c r="M155" s="50">
        <v>36072.124000000003</v>
      </c>
      <c r="N155" s="50">
        <v>49273.64</v>
      </c>
    </row>
    <row r="156" spans="1:14" ht="13.5" hidden="1" thickBot="1">
      <c r="A156" s="232" t="str">
        <f t="shared" si="8"/>
        <v>CENTRAL EUROPE EXPEXTERNALDK RAMOVANIE UMELECKE POTREBY</v>
      </c>
      <c r="B156" s="233" t="str">
        <f t="shared" si="9"/>
        <v>CENTRAL EUROPE EXP</v>
      </c>
      <c r="C156" s="233" t="str">
        <f t="shared" si="10"/>
        <v>EXTERNAL</v>
      </c>
      <c r="D156" s="233" t="str">
        <f t="shared" si="11"/>
        <v>DK RAMOVANIE UMELECKE POTREBY</v>
      </c>
      <c r="E156" s="269"/>
      <c r="F156" s="200"/>
      <c r="G156" s="197" t="s">
        <v>333</v>
      </c>
      <c r="H156" s="49"/>
      <c r="I156" s="49"/>
      <c r="J156" s="49"/>
      <c r="K156" s="49"/>
      <c r="L156" s="50">
        <v>36140.656999999999</v>
      </c>
      <c r="M156" s="50">
        <v>36140.656999999999</v>
      </c>
      <c r="N156" s="50">
        <v>36140.656999999999</v>
      </c>
    </row>
    <row r="157" spans="1:14" ht="13.5" hidden="1" thickBot="1">
      <c r="A157" s="232" t="str">
        <f t="shared" si="8"/>
        <v>CENTRAL EUROPE EXPEXTERNALART SERVIS SPOL GROUP</v>
      </c>
      <c r="B157" s="233" t="str">
        <f t="shared" si="9"/>
        <v>CENTRAL EUROPE EXP</v>
      </c>
      <c r="C157" s="233" t="str">
        <f t="shared" si="10"/>
        <v>EXTERNAL</v>
      </c>
      <c r="D157" s="233" t="str">
        <f t="shared" si="11"/>
        <v>ART SERVIS SPOL GROUP</v>
      </c>
      <c r="E157" s="269"/>
      <c r="F157" s="200"/>
      <c r="G157" s="197" t="s">
        <v>334</v>
      </c>
      <c r="H157" s="49"/>
      <c r="I157" s="49"/>
      <c r="J157" s="49"/>
      <c r="K157" s="50">
        <v>3983.1750000000002</v>
      </c>
      <c r="L157" s="50">
        <v>34734.133999999998</v>
      </c>
      <c r="M157" s="50">
        <v>30750.958999999999</v>
      </c>
      <c r="N157" s="50">
        <v>34734.133999999998</v>
      </c>
    </row>
    <row r="158" spans="1:14" ht="13.5" hidden="1" thickBot="1">
      <c r="A158" s="232" t="str">
        <f t="shared" si="8"/>
        <v>CENTRAL EUROPE EXPEXTERNALSMT CREATOYS S.R.O</v>
      </c>
      <c r="B158" s="233" t="str">
        <f t="shared" si="9"/>
        <v>CENTRAL EUROPE EXP</v>
      </c>
      <c r="C158" s="233" t="str">
        <f t="shared" si="10"/>
        <v>EXTERNAL</v>
      </c>
      <c r="D158" s="233" t="str">
        <f t="shared" si="11"/>
        <v>SMT CREATOYS S.R.O</v>
      </c>
      <c r="E158" s="269"/>
      <c r="F158" s="200"/>
      <c r="G158" s="197" t="s">
        <v>335</v>
      </c>
      <c r="H158" s="50">
        <v>8964.56</v>
      </c>
      <c r="I158" s="49"/>
      <c r="J158" s="49"/>
      <c r="K158" s="50">
        <v>8964.56</v>
      </c>
      <c r="L158" s="50">
        <v>33704.678999999996</v>
      </c>
      <c r="M158" s="50">
        <v>24740.118999999999</v>
      </c>
      <c r="N158" s="50">
        <v>33704.678999999996</v>
      </c>
    </row>
    <row r="159" spans="1:14" ht="13.5" hidden="1" thickBot="1">
      <c r="A159" s="232" t="str">
        <f t="shared" si="8"/>
        <v>CENTRAL EUROPE EXPEXTERNALSubtotal (excluded)</v>
      </c>
      <c r="B159" s="233" t="str">
        <f t="shared" si="9"/>
        <v>CENTRAL EUROPE EXP</v>
      </c>
      <c r="C159" s="233" t="str">
        <f t="shared" si="10"/>
        <v>EXTERNAL</v>
      </c>
      <c r="D159" s="233" t="str">
        <f t="shared" si="11"/>
        <v>Subtotal (excluded)</v>
      </c>
      <c r="E159" s="269"/>
      <c r="F159" s="200"/>
      <c r="G159" s="197" t="s">
        <v>272</v>
      </c>
      <c r="H159" s="50">
        <v>2966.3589999999999</v>
      </c>
      <c r="I159" s="50">
        <v>955</v>
      </c>
      <c r="J159" s="50">
        <v>15303.481</v>
      </c>
      <c r="K159" s="50">
        <v>12547.33</v>
      </c>
      <c r="L159" s="50">
        <v>188939.46900000001</v>
      </c>
      <c r="M159" s="50">
        <v>191650.42</v>
      </c>
      <c r="N159" s="50">
        <v>-517639.41200000001</v>
      </c>
    </row>
    <row r="160" spans="1:14" ht="13.5" hidden="1" thickBot="1">
      <c r="A160" s="232" t="str">
        <f t="shared" si="8"/>
        <v>CENTRAL EUROPE EXPEXTERNALTotal</v>
      </c>
      <c r="B160" s="233" t="str">
        <f t="shared" si="9"/>
        <v>CENTRAL EUROPE EXP</v>
      </c>
      <c r="C160" s="233" t="str">
        <f t="shared" si="10"/>
        <v>EXTERNAL</v>
      </c>
      <c r="D160" s="233" t="str">
        <f t="shared" si="11"/>
        <v>Total</v>
      </c>
      <c r="E160" s="270"/>
      <c r="F160" s="198"/>
      <c r="G160" s="197" t="s">
        <v>221</v>
      </c>
      <c r="H160" s="50">
        <v>42240.417999999998</v>
      </c>
      <c r="I160" s="50">
        <v>22444.257000000001</v>
      </c>
      <c r="J160" s="50">
        <v>56758.334000000003</v>
      </c>
      <c r="K160" s="50">
        <v>93176.907000000007</v>
      </c>
      <c r="L160" s="50">
        <v>808558.46200000006</v>
      </c>
      <c r="M160" s="50">
        <v>772094.68900000001</v>
      </c>
      <c r="N160" s="50">
        <v>865271.59600000002</v>
      </c>
    </row>
    <row r="161" spans="1:14" ht="13.5" hidden="1" thickBot="1">
      <c r="A161" s="232" t="str">
        <f t="shared" si="8"/>
        <v>CHINAHOMEAIGUO CULTURAL ART SUPPLIES SUPPLY CO., LTD (LINYI)</v>
      </c>
      <c r="B161" s="233" t="str">
        <f t="shared" si="9"/>
        <v>CHINA</v>
      </c>
      <c r="C161" s="233" t="str">
        <f t="shared" si="10"/>
        <v>HOME</v>
      </c>
      <c r="D161" s="233" t="str">
        <f t="shared" si="11"/>
        <v>AIGUO CULTURAL ART SUPPLIES SUPPLY CO., LTD (LINYI)</v>
      </c>
      <c r="E161" s="268" t="s">
        <v>157</v>
      </c>
      <c r="F161" s="452" t="s">
        <v>273</v>
      </c>
      <c r="G161" s="452" t="s">
        <v>341</v>
      </c>
      <c r="H161" s="47">
        <v>27325.785</v>
      </c>
      <c r="I161" s="47">
        <v>18742.573</v>
      </c>
      <c r="J161" s="47">
        <v>31021.213</v>
      </c>
      <c r="K161" s="47">
        <v>55238.343999999997</v>
      </c>
      <c r="L161" s="47">
        <v>322404.38299999997</v>
      </c>
      <c r="M161" s="47">
        <v>298187.25199999998</v>
      </c>
      <c r="N161" s="50">
        <v>353425.59600000002</v>
      </c>
    </row>
    <row r="162" spans="1:14" ht="13.5" hidden="1" thickBot="1">
      <c r="A162" s="232" t="str">
        <f t="shared" si="8"/>
        <v>CHINAHOMEMINGHUA INDUSTRIAL CO.,LTD</v>
      </c>
      <c r="B162" s="233" t="str">
        <f t="shared" si="9"/>
        <v>CHINA</v>
      </c>
      <c r="C162" s="233" t="str">
        <f t="shared" si="10"/>
        <v>HOME</v>
      </c>
      <c r="D162" s="233" t="str">
        <f t="shared" si="11"/>
        <v>MINGHUA INDUSTRIAL CO.,LTD</v>
      </c>
      <c r="E162" s="269"/>
      <c r="F162" s="453"/>
      <c r="G162" s="452" t="s">
        <v>342</v>
      </c>
      <c r="H162" s="47">
        <v>13986.192999999999</v>
      </c>
      <c r="I162" s="47">
        <v>13598.581</v>
      </c>
      <c r="J162" s="47">
        <v>19095.053</v>
      </c>
      <c r="K162" s="47">
        <v>20673.587</v>
      </c>
      <c r="L162" s="47">
        <v>205895.75200000001</v>
      </c>
      <c r="M162" s="47">
        <v>204317.21799999999</v>
      </c>
      <c r="N162" s="50">
        <v>224990.80499999999</v>
      </c>
    </row>
    <row r="163" spans="1:14" ht="13.5" hidden="1" thickBot="1">
      <c r="A163" s="232" t="str">
        <f t="shared" si="8"/>
        <v>CHINAHOMEXINHUA STATIONERY CO., LTD. HENGSHUI</v>
      </c>
      <c r="B163" s="233" t="str">
        <f t="shared" si="9"/>
        <v>CHINA</v>
      </c>
      <c r="C163" s="233" t="str">
        <f t="shared" si="10"/>
        <v>HOME</v>
      </c>
      <c r="D163" s="233" t="str">
        <f t="shared" si="11"/>
        <v>XINHUA STATIONERY CO., LTD. HENGSHUI</v>
      </c>
      <c r="E163" s="269"/>
      <c r="F163" s="453"/>
      <c r="G163" s="452" t="s">
        <v>343</v>
      </c>
      <c r="H163" s="47">
        <v>19777.816999999999</v>
      </c>
      <c r="I163" s="47">
        <v>11108.790999999999</v>
      </c>
      <c r="J163" s="47">
        <v>14180.869000000001</v>
      </c>
      <c r="K163" s="47">
        <v>27816.987000000001</v>
      </c>
      <c r="L163" s="47">
        <v>193159.06700000001</v>
      </c>
      <c r="M163" s="47">
        <v>179522.94899999999</v>
      </c>
      <c r="N163" s="50">
        <v>207339.93599999999</v>
      </c>
    </row>
    <row r="164" spans="1:14" ht="13.5" hidden="1" thickBot="1">
      <c r="A164" s="232" t="str">
        <f t="shared" si="8"/>
        <v>CHINAHOMEZHUHAI DAMING</v>
      </c>
      <c r="B164" s="233" t="str">
        <f t="shared" si="9"/>
        <v>CHINA</v>
      </c>
      <c r="C164" s="233" t="str">
        <f t="shared" si="10"/>
        <v>HOME</v>
      </c>
      <c r="D164" s="233" t="str">
        <f t="shared" si="11"/>
        <v>ZHUHAI DAMING</v>
      </c>
      <c r="E164" s="269"/>
      <c r="F164" s="453"/>
      <c r="G164" s="452" t="s">
        <v>344</v>
      </c>
      <c r="H164" s="47">
        <v>9501.7610000000004</v>
      </c>
      <c r="I164" s="47">
        <v>31077.165000000001</v>
      </c>
      <c r="J164" s="47">
        <v>35658.648999999998</v>
      </c>
      <c r="K164" s="47">
        <v>17353.601999999999</v>
      </c>
      <c r="L164" s="47">
        <v>157720.899</v>
      </c>
      <c r="M164" s="47">
        <v>176025.946</v>
      </c>
      <c r="N164" s="50">
        <v>193379.54800000001</v>
      </c>
    </row>
    <row r="165" spans="1:14" ht="13.5" hidden="1" thickBot="1">
      <c r="A165" s="232" t="str">
        <f t="shared" si="8"/>
        <v>CHINAHOMELEI QIN CHINA CHENGDU LOTUS POND</v>
      </c>
      <c r="B165" s="233" t="str">
        <f t="shared" si="9"/>
        <v>CHINA</v>
      </c>
      <c r="C165" s="233" t="str">
        <f t="shared" si="10"/>
        <v>HOME</v>
      </c>
      <c r="D165" s="233" t="str">
        <f t="shared" si="11"/>
        <v>LEI QIN CHINA CHENGDU LOTUS POND</v>
      </c>
      <c r="E165" s="269"/>
      <c r="F165" s="453"/>
      <c r="G165" s="452" t="s">
        <v>345</v>
      </c>
      <c r="H165" s="46"/>
      <c r="I165" s="47">
        <v>7442.2579999999998</v>
      </c>
      <c r="J165" s="47">
        <v>11470.198</v>
      </c>
      <c r="K165" s="47">
        <v>4318.585</v>
      </c>
      <c r="L165" s="47">
        <v>173257.878</v>
      </c>
      <c r="M165" s="47">
        <v>180409.49100000001</v>
      </c>
      <c r="N165" s="50">
        <v>184728.076</v>
      </c>
    </row>
    <row r="166" spans="1:14" ht="13.5" hidden="1" thickBot="1">
      <c r="A166" s="232" t="str">
        <f t="shared" si="8"/>
        <v>CHINAHOMEHANGZHOU XINYIXUAN TRADING CO.,LTD.</v>
      </c>
      <c r="B166" s="233" t="str">
        <f t="shared" si="9"/>
        <v>CHINA</v>
      </c>
      <c r="C166" s="233" t="str">
        <f t="shared" si="10"/>
        <v>HOME</v>
      </c>
      <c r="D166" s="233" t="str">
        <f t="shared" si="11"/>
        <v>HANGZHOU XINYIXUAN TRADING CO.,LTD.</v>
      </c>
      <c r="E166" s="269"/>
      <c r="F166" s="453"/>
      <c r="G166" s="452" t="s">
        <v>346</v>
      </c>
      <c r="H166" s="47">
        <v>19547.023000000001</v>
      </c>
      <c r="I166" s="47">
        <v>9399.4539999999997</v>
      </c>
      <c r="J166" s="47">
        <v>16032.527</v>
      </c>
      <c r="K166" s="47">
        <v>33902.839</v>
      </c>
      <c r="L166" s="47">
        <v>143856.66500000001</v>
      </c>
      <c r="M166" s="47">
        <v>125986.353</v>
      </c>
      <c r="N166" s="50">
        <v>159889.19200000001</v>
      </c>
    </row>
    <row r="167" spans="1:14" ht="13.5" hidden="1" thickBot="1">
      <c r="A167" s="232" t="str">
        <f t="shared" si="8"/>
        <v>CHINAHOMESHANGHAI NENGCHANG ART SUPPLIES  SHOP</v>
      </c>
      <c r="B167" s="233" t="str">
        <f t="shared" si="9"/>
        <v>CHINA</v>
      </c>
      <c r="C167" s="233" t="str">
        <f t="shared" si="10"/>
        <v>HOME</v>
      </c>
      <c r="D167" s="233" t="str">
        <f t="shared" si="11"/>
        <v>SHANGHAI NENGCHANG ART SUPPLIES  SHOP</v>
      </c>
      <c r="E167" s="269"/>
      <c r="F167" s="453"/>
      <c r="G167" s="452" t="s">
        <v>347</v>
      </c>
      <c r="H167" s="47">
        <v>9369.4009999999998</v>
      </c>
      <c r="I167" s="47">
        <v>4446.933</v>
      </c>
      <c r="J167" s="47">
        <v>7062.17</v>
      </c>
      <c r="K167" s="47">
        <v>16712.977999999999</v>
      </c>
      <c r="L167" s="47">
        <v>141387.647</v>
      </c>
      <c r="M167" s="47">
        <v>131736.83900000001</v>
      </c>
      <c r="N167" s="50">
        <v>148449.81700000001</v>
      </c>
    </row>
    <row r="168" spans="1:14" ht="13.5" hidden="1" thickBot="1">
      <c r="A168" s="232" t="str">
        <f t="shared" si="8"/>
        <v>CHINAHOMEYIWU BOGELINUO STATIONERY CO.,LTD</v>
      </c>
      <c r="B168" s="233" t="str">
        <f t="shared" si="9"/>
        <v>CHINA</v>
      </c>
      <c r="C168" s="233" t="str">
        <f t="shared" si="10"/>
        <v>HOME</v>
      </c>
      <c r="D168" s="233" t="str">
        <f t="shared" si="11"/>
        <v>YIWU BOGELINUO STATIONERY CO.,LTD</v>
      </c>
      <c r="E168" s="269"/>
      <c r="F168" s="453"/>
      <c r="G168" s="452" t="s">
        <v>348</v>
      </c>
      <c r="H168" s="47">
        <v>7407.2070000000003</v>
      </c>
      <c r="I168" s="47">
        <v>9344.7720000000008</v>
      </c>
      <c r="J168" s="47">
        <v>12949.888000000001</v>
      </c>
      <c r="K168" s="47">
        <v>18189.178</v>
      </c>
      <c r="L168" s="47">
        <v>122087.939</v>
      </c>
      <c r="M168" s="47">
        <v>116848.649</v>
      </c>
      <c r="N168" s="50">
        <v>135037.82699999999</v>
      </c>
    </row>
    <row r="169" spans="1:14" ht="13.5" hidden="1" thickBot="1">
      <c r="A169" s="232" t="str">
        <f t="shared" si="8"/>
        <v>CHINAHOMEBEIJING SHENGYONGJIA TRADING CO.,LTD.</v>
      </c>
      <c r="B169" s="233" t="str">
        <f t="shared" si="9"/>
        <v>CHINA</v>
      </c>
      <c r="C169" s="233" t="str">
        <f t="shared" si="10"/>
        <v>HOME</v>
      </c>
      <c r="D169" s="233" t="str">
        <f t="shared" si="11"/>
        <v>BEIJING SHENGYONGJIA TRADING CO.,LTD.</v>
      </c>
      <c r="E169" s="269"/>
      <c r="F169" s="453"/>
      <c r="G169" s="452" t="s">
        <v>349</v>
      </c>
      <c r="H169" s="47">
        <v>7338.076</v>
      </c>
      <c r="I169" s="47">
        <v>14043.233</v>
      </c>
      <c r="J169" s="47">
        <v>20813.035</v>
      </c>
      <c r="K169" s="47">
        <v>18586.710999999999</v>
      </c>
      <c r="L169" s="47">
        <v>101865.459</v>
      </c>
      <c r="M169" s="47">
        <v>104091.783</v>
      </c>
      <c r="N169" s="50">
        <v>122678.49400000001</v>
      </c>
    </row>
    <row r="170" spans="1:14" ht="13.5" hidden="1" thickBot="1">
      <c r="A170" s="232" t="str">
        <f t="shared" si="8"/>
        <v>CHINAHOMEGUANGDONG WANPINWENHUA</v>
      </c>
      <c r="B170" s="233" t="str">
        <f t="shared" si="9"/>
        <v>CHINA</v>
      </c>
      <c r="C170" s="233" t="str">
        <f t="shared" si="10"/>
        <v>HOME</v>
      </c>
      <c r="D170" s="233" t="str">
        <f t="shared" si="11"/>
        <v>GUANGDONG WANPINWENHUA</v>
      </c>
      <c r="E170" s="269"/>
      <c r="F170" s="453"/>
      <c r="G170" s="452" t="s">
        <v>350</v>
      </c>
      <c r="H170" s="47">
        <v>7179.26</v>
      </c>
      <c r="I170" s="47">
        <v>1198.096</v>
      </c>
      <c r="J170" s="47">
        <v>1198.096</v>
      </c>
      <c r="K170" s="47">
        <v>13794.333000000001</v>
      </c>
      <c r="L170" s="47">
        <v>111985.982</v>
      </c>
      <c r="M170" s="47">
        <v>99389.744999999995</v>
      </c>
      <c r="N170" s="50">
        <v>113184.07799999999</v>
      </c>
    </row>
    <row r="171" spans="1:14" ht="13.5" hidden="1" thickBot="1">
      <c r="A171" s="232" t="str">
        <f t="shared" si="8"/>
        <v>CHINAHOMESubtotal (excluded)</v>
      </c>
      <c r="B171" s="233" t="str">
        <f t="shared" si="9"/>
        <v>CHINA</v>
      </c>
      <c r="C171" s="233" t="str">
        <f t="shared" si="10"/>
        <v>HOME</v>
      </c>
      <c r="D171" s="233" t="str">
        <f t="shared" si="11"/>
        <v>Subtotal (excluded)</v>
      </c>
      <c r="E171" s="269"/>
      <c r="F171" s="453"/>
      <c r="G171" s="262" t="s">
        <v>272</v>
      </c>
      <c r="H171" s="263">
        <v>194468.22399999999</v>
      </c>
      <c r="I171" s="263">
        <v>251257.864</v>
      </c>
      <c r="J171" s="263">
        <v>396425.50099999999</v>
      </c>
      <c r="K171" s="263">
        <v>449645.038</v>
      </c>
      <c r="L171" s="263">
        <v>3740031.8080000002</v>
      </c>
      <c r="M171" s="263">
        <v>3686812.27100001</v>
      </c>
      <c r="N171" s="264">
        <v>4136457.3089999901</v>
      </c>
    </row>
    <row r="172" spans="1:14" ht="13.5" hidden="1" thickBot="1">
      <c r="A172" s="232" t="str">
        <f t="shared" si="8"/>
        <v>CHINAHOMETotal</v>
      </c>
      <c r="B172" s="233" t="str">
        <f t="shared" si="9"/>
        <v>CHINA</v>
      </c>
      <c r="C172" s="233" t="str">
        <f t="shared" si="10"/>
        <v>HOME</v>
      </c>
      <c r="D172" s="233" t="str">
        <f t="shared" si="11"/>
        <v>Total</v>
      </c>
      <c r="E172" s="269"/>
      <c r="F172" s="454"/>
      <c r="G172" s="197" t="s">
        <v>221</v>
      </c>
      <c r="H172" s="50">
        <v>315900.74699999997</v>
      </c>
      <c r="I172" s="50">
        <v>371659.72</v>
      </c>
      <c r="J172" s="50">
        <v>565907.19900000002</v>
      </c>
      <c r="K172" s="50">
        <v>676232.18200000003</v>
      </c>
      <c r="L172" s="50">
        <v>5413653.4790000003</v>
      </c>
      <c r="M172" s="50">
        <v>5303328.4960000096</v>
      </c>
      <c r="N172" s="50">
        <v>5979560.6779999901</v>
      </c>
    </row>
    <row r="173" spans="1:14" ht="13.5" hidden="1" thickBot="1">
      <c r="A173" s="232" t="str">
        <f t="shared" si="8"/>
        <v>CHINAEXTERNALAIGUO CULTURAL ART SUPPLIES SUPPLY CO., LTD (LINYI)</v>
      </c>
      <c r="B173" s="233" t="str">
        <f t="shared" si="9"/>
        <v>CHINA</v>
      </c>
      <c r="C173" s="233" t="str">
        <f t="shared" si="10"/>
        <v>EXTERNAL</v>
      </c>
      <c r="D173" s="233" t="str">
        <f t="shared" si="11"/>
        <v>AIGUO CULTURAL ART SUPPLIES SUPPLY CO., LTD (LINYI)</v>
      </c>
      <c r="E173" s="269"/>
      <c r="F173" s="197" t="s">
        <v>243</v>
      </c>
      <c r="G173" s="197" t="s">
        <v>341</v>
      </c>
      <c r="H173" s="50">
        <v>27325.785</v>
      </c>
      <c r="I173" s="50">
        <v>18742.573</v>
      </c>
      <c r="J173" s="50">
        <v>31021.213</v>
      </c>
      <c r="K173" s="50">
        <v>55238.343999999997</v>
      </c>
      <c r="L173" s="50">
        <v>322404.38299999997</v>
      </c>
      <c r="M173" s="50">
        <v>298187.25199999998</v>
      </c>
      <c r="N173" s="50">
        <v>353425.59600000002</v>
      </c>
    </row>
    <row r="174" spans="1:14" ht="13.5" hidden="1" thickBot="1">
      <c r="A174" s="232" t="str">
        <f t="shared" si="8"/>
        <v>CHINAEXTERNALMINGHUA INDUSTRIAL CO.,LTD</v>
      </c>
      <c r="B174" s="233" t="str">
        <f t="shared" si="9"/>
        <v>CHINA</v>
      </c>
      <c r="C174" s="233" t="str">
        <f t="shared" si="10"/>
        <v>EXTERNAL</v>
      </c>
      <c r="D174" s="233" t="str">
        <f t="shared" si="11"/>
        <v>MINGHUA INDUSTRIAL CO.,LTD</v>
      </c>
      <c r="E174" s="269"/>
      <c r="F174" s="200"/>
      <c r="G174" s="197" t="s">
        <v>342</v>
      </c>
      <c r="H174" s="50">
        <v>13986.192999999999</v>
      </c>
      <c r="I174" s="50">
        <v>13598.581</v>
      </c>
      <c r="J174" s="50">
        <v>19095.053</v>
      </c>
      <c r="K174" s="50">
        <v>20673.587</v>
      </c>
      <c r="L174" s="50">
        <v>205895.75200000001</v>
      </c>
      <c r="M174" s="50">
        <v>204317.21799999999</v>
      </c>
      <c r="N174" s="50">
        <v>224990.80499999999</v>
      </c>
    </row>
    <row r="175" spans="1:14" ht="13.5" hidden="1" thickBot="1">
      <c r="A175" s="232" t="str">
        <f t="shared" si="8"/>
        <v>CHINAEXTERNALXINHUA STATIONERY CO., LTD. HENGSHUI</v>
      </c>
      <c r="B175" s="233" t="str">
        <f t="shared" si="9"/>
        <v>CHINA</v>
      </c>
      <c r="C175" s="233" t="str">
        <f t="shared" si="10"/>
        <v>EXTERNAL</v>
      </c>
      <c r="D175" s="233" t="str">
        <f t="shared" si="11"/>
        <v>XINHUA STATIONERY CO., LTD. HENGSHUI</v>
      </c>
      <c r="E175" s="269"/>
      <c r="F175" s="200"/>
      <c r="G175" s="197" t="s">
        <v>343</v>
      </c>
      <c r="H175" s="50">
        <v>19777.816999999999</v>
      </c>
      <c r="I175" s="50">
        <v>11108.790999999999</v>
      </c>
      <c r="J175" s="50">
        <v>14180.869000000001</v>
      </c>
      <c r="K175" s="50">
        <v>27816.987000000001</v>
      </c>
      <c r="L175" s="50">
        <v>193159.06700000001</v>
      </c>
      <c r="M175" s="50">
        <v>179522.94899999999</v>
      </c>
      <c r="N175" s="50">
        <v>207339.93599999999</v>
      </c>
    </row>
    <row r="176" spans="1:14" ht="13.5" hidden="1" thickBot="1">
      <c r="A176" s="232" t="str">
        <f t="shared" si="8"/>
        <v>CHINAEXTERNALZHUHAI DAMING</v>
      </c>
      <c r="B176" s="233" t="str">
        <f t="shared" si="9"/>
        <v>CHINA</v>
      </c>
      <c r="C176" s="233" t="str">
        <f t="shared" si="10"/>
        <v>EXTERNAL</v>
      </c>
      <c r="D176" s="233" t="str">
        <f t="shared" si="11"/>
        <v>ZHUHAI DAMING</v>
      </c>
      <c r="E176" s="269"/>
      <c r="F176" s="200"/>
      <c r="G176" s="197" t="s">
        <v>344</v>
      </c>
      <c r="H176" s="50">
        <v>9501.7610000000004</v>
      </c>
      <c r="I176" s="50">
        <v>31077.165000000001</v>
      </c>
      <c r="J176" s="50">
        <v>35658.648999999998</v>
      </c>
      <c r="K176" s="50">
        <v>17353.601999999999</v>
      </c>
      <c r="L176" s="50">
        <v>157720.899</v>
      </c>
      <c r="M176" s="50">
        <v>176025.946</v>
      </c>
      <c r="N176" s="50">
        <v>193379.54800000001</v>
      </c>
    </row>
    <row r="177" spans="1:14" ht="13.5" hidden="1" thickBot="1">
      <c r="A177" s="232" t="str">
        <f t="shared" si="8"/>
        <v>CHINAEXTERNALLEI QIN CHINA CHENGDU LOTUS POND</v>
      </c>
      <c r="B177" s="233" t="str">
        <f t="shared" si="9"/>
        <v>CHINA</v>
      </c>
      <c r="C177" s="233" t="str">
        <f t="shared" si="10"/>
        <v>EXTERNAL</v>
      </c>
      <c r="D177" s="233" t="str">
        <f t="shared" si="11"/>
        <v>LEI QIN CHINA CHENGDU LOTUS POND</v>
      </c>
      <c r="E177" s="269"/>
      <c r="F177" s="200"/>
      <c r="G177" s="197" t="s">
        <v>345</v>
      </c>
      <c r="H177" s="49"/>
      <c r="I177" s="50">
        <v>7442.2579999999998</v>
      </c>
      <c r="J177" s="50">
        <v>11470.198</v>
      </c>
      <c r="K177" s="50">
        <v>4318.585</v>
      </c>
      <c r="L177" s="50">
        <v>173257.878</v>
      </c>
      <c r="M177" s="50">
        <v>180409.49100000001</v>
      </c>
      <c r="N177" s="50">
        <v>184728.076</v>
      </c>
    </row>
    <row r="178" spans="1:14" ht="13.5" hidden="1" thickBot="1">
      <c r="A178" s="232" t="str">
        <f t="shared" si="8"/>
        <v>CHINAEXTERNALHANGZHOU XINYIXUAN TRADING CO.,LTD.</v>
      </c>
      <c r="B178" s="233" t="str">
        <f t="shared" si="9"/>
        <v>CHINA</v>
      </c>
      <c r="C178" s="233" t="str">
        <f t="shared" si="10"/>
        <v>EXTERNAL</v>
      </c>
      <c r="D178" s="233" t="str">
        <f t="shared" si="11"/>
        <v>HANGZHOU XINYIXUAN TRADING CO.,LTD.</v>
      </c>
      <c r="E178" s="269"/>
      <c r="F178" s="200"/>
      <c r="G178" s="197" t="s">
        <v>346</v>
      </c>
      <c r="H178" s="50">
        <v>19547.023000000001</v>
      </c>
      <c r="I178" s="50">
        <v>9399.4539999999997</v>
      </c>
      <c r="J178" s="50">
        <v>16032.527</v>
      </c>
      <c r="K178" s="50">
        <v>33902.839</v>
      </c>
      <c r="L178" s="50">
        <v>143856.66500000001</v>
      </c>
      <c r="M178" s="50">
        <v>125986.353</v>
      </c>
      <c r="N178" s="50">
        <v>159889.19200000001</v>
      </c>
    </row>
    <row r="179" spans="1:14" ht="13.5" hidden="1" thickBot="1">
      <c r="A179" s="232" t="str">
        <f t="shared" si="8"/>
        <v>CHINAEXTERNALSHANGHAI NENGCHANG ART SUPPLIES  SHOP</v>
      </c>
      <c r="B179" s="233" t="str">
        <f t="shared" si="9"/>
        <v>CHINA</v>
      </c>
      <c r="C179" s="233" t="str">
        <f t="shared" si="10"/>
        <v>EXTERNAL</v>
      </c>
      <c r="D179" s="233" t="str">
        <f t="shared" si="11"/>
        <v>SHANGHAI NENGCHANG ART SUPPLIES  SHOP</v>
      </c>
      <c r="E179" s="269"/>
      <c r="F179" s="200"/>
      <c r="G179" s="197" t="s">
        <v>347</v>
      </c>
      <c r="H179" s="50">
        <v>9369.4009999999998</v>
      </c>
      <c r="I179" s="50">
        <v>4446.933</v>
      </c>
      <c r="J179" s="50">
        <v>7062.17</v>
      </c>
      <c r="K179" s="50">
        <v>16712.977999999999</v>
      </c>
      <c r="L179" s="50">
        <v>141387.647</v>
      </c>
      <c r="M179" s="50">
        <v>131736.83900000001</v>
      </c>
      <c r="N179" s="50">
        <v>148449.81700000001</v>
      </c>
    </row>
    <row r="180" spans="1:14" ht="13.5" hidden="1" thickBot="1">
      <c r="A180" s="232" t="str">
        <f t="shared" si="8"/>
        <v>CHINAEXTERNALYIWU BOGELINUO STATIONERY CO.,LTD</v>
      </c>
      <c r="B180" s="233" t="str">
        <f t="shared" si="9"/>
        <v>CHINA</v>
      </c>
      <c r="C180" s="233" t="str">
        <f t="shared" si="10"/>
        <v>EXTERNAL</v>
      </c>
      <c r="D180" s="233" t="str">
        <f t="shared" si="11"/>
        <v>YIWU BOGELINUO STATIONERY CO.,LTD</v>
      </c>
      <c r="E180" s="269"/>
      <c r="F180" s="200"/>
      <c r="G180" s="197" t="s">
        <v>348</v>
      </c>
      <c r="H180" s="50">
        <v>7407.2070000000003</v>
      </c>
      <c r="I180" s="50">
        <v>9344.7720000000008</v>
      </c>
      <c r="J180" s="50">
        <v>12949.888000000001</v>
      </c>
      <c r="K180" s="50">
        <v>18189.178</v>
      </c>
      <c r="L180" s="50">
        <v>122087.939</v>
      </c>
      <c r="M180" s="50">
        <v>116848.649</v>
      </c>
      <c r="N180" s="50">
        <v>135037.82699999999</v>
      </c>
    </row>
    <row r="181" spans="1:14" ht="13.5" hidden="1" thickBot="1">
      <c r="A181" s="232" t="str">
        <f t="shared" si="8"/>
        <v>CHINAEXTERNALBEIJING SHENGYONGJIA TRADING CO.,LTD.</v>
      </c>
      <c r="B181" s="233" t="str">
        <f t="shared" si="9"/>
        <v>CHINA</v>
      </c>
      <c r="C181" s="233" t="str">
        <f t="shared" si="10"/>
        <v>EXTERNAL</v>
      </c>
      <c r="D181" s="233" t="str">
        <f t="shared" si="11"/>
        <v>BEIJING SHENGYONGJIA TRADING CO.,LTD.</v>
      </c>
      <c r="E181" s="269"/>
      <c r="F181" s="200"/>
      <c r="G181" s="197" t="s">
        <v>349</v>
      </c>
      <c r="H181" s="50">
        <v>7338.076</v>
      </c>
      <c r="I181" s="50">
        <v>14043.233</v>
      </c>
      <c r="J181" s="50">
        <v>20813.035</v>
      </c>
      <c r="K181" s="50">
        <v>18586.710999999999</v>
      </c>
      <c r="L181" s="50">
        <v>101865.459</v>
      </c>
      <c r="M181" s="50">
        <v>104091.783</v>
      </c>
      <c r="N181" s="50">
        <v>122678.49400000001</v>
      </c>
    </row>
    <row r="182" spans="1:14" ht="13.5" hidden="1" thickBot="1">
      <c r="A182" s="232" t="str">
        <f t="shared" si="8"/>
        <v>CHINAEXTERNALGUANGDONG WANPINWENHUA</v>
      </c>
      <c r="B182" s="233" t="str">
        <f t="shared" si="9"/>
        <v>CHINA</v>
      </c>
      <c r="C182" s="233" t="str">
        <f t="shared" si="10"/>
        <v>EXTERNAL</v>
      </c>
      <c r="D182" s="233" t="str">
        <f t="shared" si="11"/>
        <v>GUANGDONG WANPINWENHUA</v>
      </c>
      <c r="E182" s="269"/>
      <c r="F182" s="200"/>
      <c r="G182" s="197" t="s">
        <v>350</v>
      </c>
      <c r="H182" s="50">
        <v>7179.26</v>
      </c>
      <c r="I182" s="50">
        <v>1198.096</v>
      </c>
      <c r="J182" s="50">
        <v>1198.096</v>
      </c>
      <c r="K182" s="50">
        <v>13794.333000000001</v>
      </c>
      <c r="L182" s="50">
        <v>111985.982</v>
      </c>
      <c r="M182" s="50">
        <v>99389.744999999995</v>
      </c>
      <c r="N182" s="50">
        <v>113184.07799999999</v>
      </c>
    </row>
    <row r="183" spans="1:14" ht="13.5" hidden="1" thickBot="1">
      <c r="A183" s="232" t="str">
        <f t="shared" si="8"/>
        <v>CHINAEXTERNALSubtotal (excluded)</v>
      </c>
      <c r="B183" s="233" t="str">
        <f t="shared" si="9"/>
        <v>CHINA</v>
      </c>
      <c r="C183" s="233" t="str">
        <f t="shared" si="10"/>
        <v>EXTERNAL</v>
      </c>
      <c r="D183" s="233" t="str">
        <f t="shared" si="11"/>
        <v>Subtotal (excluded)</v>
      </c>
      <c r="E183" s="269"/>
      <c r="F183" s="200"/>
      <c r="G183" s="197" t="s">
        <v>272</v>
      </c>
      <c r="H183" s="50">
        <v>194468.22399999999</v>
      </c>
      <c r="I183" s="50">
        <v>251257.864</v>
      </c>
      <c r="J183" s="50">
        <v>396425.50099999999</v>
      </c>
      <c r="K183" s="50">
        <v>449645.038</v>
      </c>
      <c r="L183" s="50">
        <v>3740031.8080000002</v>
      </c>
      <c r="M183" s="50">
        <v>3686812.27100001</v>
      </c>
      <c r="N183" s="50">
        <v>4136457.3089999901</v>
      </c>
    </row>
    <row r="184" spans="1:14" ht="13.5" hidden="1" thickBot="1">
      <c r="A184" s="232" t="str">
        <f t="shared" si="8"/>
        <v>CHINAEXTERNALTotal</v>
      </c>
      <c r="B184" s="233" t="str">
        <f t="shared" si="9"/>
        <v>CHINA</v>
      </c>
      <c r="C184" s="233" t="str">
        <f t="shared" si="10"/>
        <v>EXTERNAL</v>
      </c>
      <c r="D184" s="233" t="str">
        <f t="shared" si="11"/>
        <v>Total</v>
      </c>
      <c r="E184" s="270"/>
      <c r="F184" s="198"/>
      <c r="G184" s="197" t="s">
        <v>221</v>
      </c>
      <c r="H184" s="50">
        <v>315900.74699999997</v>
      </c>
      <c r="I184" s="50">
        <v>371659.72</v>
      </c>
      <c r="J184" s="50">
        <v>565907.19900000002</v>
      </c>
      <c r="K184" s="50">
        <v>676232.18200000003</v>
      </c>
      <c r="L184" s="50">
        <v>5413653.4790000003</v>
      </c>
      <c r="M184" s="50">
        <v>5303328.4960000096</v>
      </c>
      <c r="N184" s="50">
        <v>5979560.6779999901</v>
      </c>
    </row>
    <row r="185" spans="1:14" ht="13.5" hidden="1" thickBot="1">
      <c r="A185" s="232" t="str">
        <f t="shared" si="8"/>
        <v>ECOMMERCEHOMECONSUMER WEBSITE</v>
      </c>
      <c r="B185" s="233" t="str">
        <f t="shared" si="9"/>
        <v>ECOMMERCE</v>
      </c>
      <c r="C185" s="233" t="str">
        <f t="shared" si="10"/>
        <v>HOME</v>
      </c>
      <c r="D185" s="233" t="str">
        <f t="shared" si="11"/>
        <v>CONSUMER WEBSITE</v>
      </c>
      <c r="E185" s="268" t="s">
        <v>164</v>
      </c>
      <c r="F185" s="452" t="s">
        <v>273</v>
      </c>
      <c r="G185" s="452" t="s">
        <v>351</v>
      </c>
      <c r="H185" s="47">
        <v>15995</v>
      </c>
      <c r="I185" s="47">
        <v>16166.57</v>
      </c>
      <c r="J185" s="47">
        <v>39866.22</v>
      </c>
      <c r="K185" s="47">
        <v>30612.28</v>
      </c>
      <c r="L185" s="47">
        <v>186309.33</v>
      </c>
      <c r="M185" s="47">
        <v>195563.27</v>
      </c>
      <c r="N185" s="50">
        <v>226175.55</v>
      </c>
    </row>
    <row r="186" spans="1:14" ht="13.5" hidden="1" thickBot="1">
      <c r="A186" s="232" t="str">
        <f t="shared" si="8"/>
        <v>ECOMMERCEHOMESNAZAROO ECOMMERCE UK ROW</v>
      </c>
      <c r="B186" s="233" t="str">
        <f t="shared" si="9"/>
        <v>ECOMMERCE</v>
      </c>
      <c r="C186" s="233" t="str">
        <f t="shared" si="10"/>
        <v>HOME</v>
      </c>
      <c r="D186" s="233" t="str">
        <f t="shared" si="11"/>
        <v>SNAZAROO ECOMMERCE UK ROW</v>
      </c>
      <c r="E186" s="269"/>
      <c r="F186" s="453"/>
      <c r="G186" s="452" t="s">
        <v>352</v>
      </c>
      <c r="H186" s="47">
        <v>6433.33</v>
      </c>
      <c r="I186" s="47">
        <v>5974.67</v>
      </c>
      <c r="J186" s="47">
        <v>10450.629999999999</v>
      </c>
      <c r="K186" s="47">
        <v>13095.45</v>
      </c>
      <c r="L186" s="47">
        <v>149336.46</v>
      </c>
      <c r="M186" s="47">
        <v>146691.64000000001</v>
      </c>
      <c r="N186" s="50">
        <v>159787.09</v>
      </c>
    </row>
    <row r="187" spans="1:14" ht="13.5" hidden="1" thickBot="1">
      <c r="A187" s="232" t="str">
        <f t="shared" si="8"/>
        <v>ECOMMERCEHOMESNAZAROO ECOMMERCE USA</v>
      </c>
      <c r="B187" s="233" t="str">
        <f t="shared" si="9"/>
        <v>ECOMMERCE</v>
      </c>
      <c r="C187" s="233" t="str">
        <f t="shared" si="10"/>
        <v>HOME</v>
      </c>
      <c r="D187" s="233" t="str">
        <f t="shared" si="11"/>
        <v>SNAZAROO ECOMMERCE USA</v>
      </c>
      <c r="E187" s="269"/>
      <c r="F187" s="453"/>
      <c r="G187" s="452" t="s">
        <v>353</v>
      </c>
      <c r="H187" s="47">
        <v>2656.9850000000001</v>
      </c>
      <c r="I187" s="47">
        <v>2563.9810000000002</v>
      </c>
      <c r="J187" s="47">
        <v>3694.6350000000002</v>
      </c>
      <c r="K187" s="47">
        <v>4335.0839999999998</v>
      </c>
      <c r="L187" s="47">
        <v>45962.218000000001</v>
      </c>
      <c r="M187" s="47">
        <v>45321.769</v>
      </c>
      <c r="N187" s="50">
        <v>49656.853000000003</v>
      </c>
    </row>
    <row r="188" spans="1:14" ht="13.5" hidden="1" thickBot="1">
      <c r="A188" s="232" t="str">
        <f t="shared" si="8"/>
        <v>ECOMMERCEHOMEUK CONSUMER WEBSITE</v>
      </c>
      <c r="B188" s="233" t="str">
        <f t="shared" si="9"/>
        <v>ECOMMERCE</v>
      </c>
      <c r="C188" s="233" t="str">
        <f t="shared" si="10"/>
        <v>HOME</v>
      </c>
      <c r="D188" s="233" t="str">
        <f t="shared" si="11"/>
        <v>UK CONSUMER WEBSITE</v>
      </c>
      <c r="E188" s="269"/>
      <c r="F188" s="453"/>
      <c r="G188" s="452" t="s">
        <v>354</v>
      </c>
      <c r="H188" s="47">
        <v>4753.05</v>
      </c>
      <c r="I188" s="46"/>
      <c r="J188" s="46"/>
      <c r="K188" s="47">
        <v>10400.030000000001</v>
      </c>
      <c r="L188" s="47">
        <v>48498.400000000001</v>
      </c>
      <c r="M188" s="47">
        <v>38098.370000000003</v>
      </c>
      <c r="N188" s="50">
        <v>48498.400000000001</v>
      </c>
    </row>
    <row r="189" spans="1:14" ht="13.5" hidden="1" thickBot="1">
      <c r="A189" s="232" t="str">
        <f t="shared" si="8"/>
        <v>ECOMMERCEHOMESNAZAROO ECOMMERCE EURO</v>
      </c>
      <c r="B189" s="233" t="str">
        <f t="shared" si="9"/>
        <v>ECOMMERCE</v>
      </c>
      <c r="C189" s="233" t="str">
        <f t="shared" si="10"/>
        <v>HOME</v>
      </c>
      <c r="D189" s="233" t="str">
        <f t="shared" si="11"/>
        <v>SNAZAROO ECOMMERCE EURO</v>
      </c>
      <c r="E189" s="269"/>
      <c r="F189" s="453"/>
      <c r="G189" s="452" t="s">
        <v>355</v>
      </c>
      <c r="H189" s="47">
        <v>3883.43</v>
      </c>
      <c r="I189" s="47">
        <v>2342.9499999999998</v>
      </c>
      <c r="J189" s="47">
        <v>4922.6099999999997</v>
      </c>
      <c r="K189" s="47">
        <v>6944.5</v>
      </c>
      <c r="L189" s="47">
        <v>40605.96</v>
      </c>
      <c r="M189" s="47">
        <v>38584.07</v>
      </c>
      <c r="N189" s="50">
        <v>45528.57</v>
      </c>
    </row>
    <row r="190" spans="1:14" ht="13.5" hidden="1" thickBot="1">
      <c r="A190" s="232" t="str">
        <f t="shared" si="8"/>
        <v>ECOMMERCEHOMEWINSOR &amp; NEWTON ECOM USA</v>
      </c>
      <c r="B190" s="233" t="str">
        <f t="shared" si="9"/>
        <v>ECOMMERCE</v>
      </c>
      <c r="C190" s="233" t="str">
        <f t="shared" si="10"/>
        <v>HOME</v>
      </c>
      <c r="D190" s="233" t="str">
        <f t="shared" si="11"/>
        <v>WINSOR &amp; NEWTON ECOM USA</v>
      </c>
      <c r="E190" s="269"/>
      <c r="F190" s="453"/>
      <c r="G190" s="452" t="s">
        <v>356</v>
      </c>
      <c r="H190" s="47">
        <v>4451.7299999999996</v>
      </c>
      <c r="I190" s="46"/>
      <c r="J190" s="46"/>
      <c r="K190" s="47">
        <v>11356.455</v>
      </c>
      <c r="L190" s="47">
        <v>37142.19</v>
      </c>
      <c r="M190" s="47">
        <v>25785.735000000001</v>
      </c>
      <c r="N190" s="50">
        <v>37142.19</v>
      </c>
    </row>
    <row r="191" spans="1:14" ht="13.5" hidden="1" thickBot="1">
      <c r="A191" s="232" t="str">
        <f t="shared" si="8"/>
        <v>ECOMMERCEHOMELIQUITEX ECOMMERCE USA</v>
      </c>
      <c r="B191" s="233" t="str">
        <f t="shared" si="9"/>
        <v>ECOMMERCE</v>
      </c>
      <c r="C191" s="233" t="str">
        <f t="shared" si="10"/>
        <v>HOME</v>
      </c>
      <c r="D191" s="233" t="str">
        <f t="shared" si="11"/>
        <v>LIQUITEX ECOMMERCE USA</v>
      </c>
      <c r="E191" s="269"/>
      <c r="F191" s="453"/>
      <c r="G191" s="452" t="s">
        <v>357</v>
      </c>
      <c r="H191" s="47">
        <v>2850.9250000000002</v>
      </c>
      <c r="I191" s="46"/>
      <c r="J191" s="46"/>
      <c r="K191" s="47">
        <v>6103.7719999999999</v>
      </c>
      <c r="L191" s="47">
        <v>19166.339</v>
      </c>
      <c r="M191" s="47">
        <v>13062.566999999999</v>
      </c>
      <c r="N191" s="50">
        <v>19166.339</v>
      </c>
    </row>
    <row r="192" spans="1:14" ht="13.5" hidden="1" thickBot="1">
      <c r="A192" s="232" t="str">
        <f t="shared" si="8"/>
        <v>ECOMMERCEHOMEROW CONSUMER WEBSITE</v>
      </c>
      <c r="B192" s="233" t="str">
        <f t="shared" si="9"/>
        <v>ECOMMERCE</v>
      </c>
      <c r="C192" s="233" t="str">
        <f t="shared" si="10"/>
        <v>HOME</v>
      </c>
      <c r="D192" s="233" t="str">
        <f t="shared" si="11"/>
        <v>ROW CONSUMER WEBSITE</v>
      </c>
      <c r="E192" s="269"/>
      <c r="F192" s="453"/>
      <c r="G192" s="452" t="s">
        <v>358</v>
      </c>
      <c r="H192" s="47">
        <v>2791.33</v>
      </c>
      <c r="I192" s="46"/>
      <c r="J192" s="46"/>
      <c r="K192" s="47">
        <v>5715.07</v>
      </c>
      <c r="L192" s="47">
        <v>18096.689999999999</v>
      </c>
      <c r="M192" s="47">
        <v>12381.62</v>
      </c>
      <c r="N192" s="50">
        <v>18096.689999999999</v>
      </c>
    </row>
    <row r="193" spans="1:14" ht="13.5" hidden="1" thickBot="1">
      <c r="A193" s="232" t="str">
        <f t="shared" si="8"/>
        <v>ECOMMERCEHOMESNAZAROO ECOMMERCE CANADA</v>
      </c>
      <c r="B193" s="233" t="str">
        <f t="shared" si="9"/>
        <v>ECOMMERCE</v>
      </c>
      <c r="C193" s="233" t="str">
        <f t="shared" si="10"/>
        <v>HOME</v>
      </c>
      <c r="D193" s="233" t="str">
        <f t="shared" si="11"/>
        <v>SNAZAROO ECOMMERCE CANADA</v>
      </c>
      <c r="E193" s="269"/>
      <c r="F193" s="453"/>
      <c r="G193" s="452" t="s">
        <v>359</v>
      </c>
      <c r="H193" s="47">
        <v>395.28300000000002</v>
      </c>
      <c r="I193" s="47">
        <v>73.962000000000003</v>
      </c>
      <c r="J193" s="47">
        <v>200.78700000000001</v>
      </c>
      <c r="K193" s="47">
        <v>480.39600000000002</v>
      </c>
      <c r="L193" s="47">
        <v>5204.5659999999998</v>
      </c>
      <c r="M193" s="47">
        <v>4924.9570000000003</v>
      </c>
      <c r="N193" s="50">
        <v>5405.3530000000001</v>
      </c>
    </row>
    <row r="194" spans="1:14" ht="13.5" hidden="1" thickBot="1">
      <c r="A194" s="232" t="str">
        <f t="shared" si="8"/>
        <v>ECOMMERCEHOMEWINSOR &amp; NEWTON ECOM CANADA</v>
      </c>
      <c r="B194" s="233" t="str">
        <f t="shared" si="9"/>
        <v>ECOMMERCE</v>
      </c>
      <c r="C194" s="233" t="str">
        <f t="shared" si="10"/>
        <v>HOME</v>
      </c>
      <c r="D194" s="233" t="str">
        <f t="shared" si="11"/>
        <v>WINSOR &amp; NEWTON ECOM CANADA</v>
      </c>
      <c r="E194" s="269"/>
      <c r="F194" s="453"/>
      <c r="G194" s="452" t="s">
        <v>360</v>
      </c>
      <c r="H194" s="47">
        <v>235.40100000000001</v>
      </c>
      <c r="I194" s="46"/>
      <c r="J194" s="46"/>
      <c r="K194" s="47">
        <v>1241.489</v>
      </c>
      <c r="L194" s="47">
        <v>4758.7290000000003</v>
      </c>
      <c r="M194" s="47">
        <v>3517.24</v>
      </c>
      <c r="N194" s="50">
        <v>4758.7290000000003</v>
      </c>
    </row>
    <row r="195" spans="1:14" ht="13.5" hidden="1" thickBot="1">
      <c r="A195" s="232" t="str">
        <f t="shared" si="8"/>
        <v>ECOMMERCEHOMESubtotal (excluded)</v>
      </c>
      <c r="B195" s="233" t="str">
        <f t="shared" si="9"/>
        <v>ECOMMERCE</v>
      </c>
      <c r="C195" s="233" t="str">
        <f t="shared" si="10"/>
        <v>HOME</v>
      </c>
      <c r="D195" s="233" t="str">
        <f t="shared" si="11"/>
        <v>Subtotal (excluded)</v>
      </c>
      <c r="E195" s="269"/>
      <c r="F195" s="453"/>
      <c r="G195" s="262" t="s">
        <v>272</v>
      </c>
      <c r="H195" s="263">
        <v>1255.8630000000001</v>
      </c>
      <c r="I195" s="263">
        <v>0</v>
      </c>
      <c r="J195" s="263">
        <v>0</v>
      </c>
      <c r="K195" s="263">
        <v>1255.8630000000001</v>
      </c>
      <c r="L195" s="263">
        <v>1925.76800000004</v>
      </c>
      <c r="M195" s="263">
        <v>669.90500000002805</v>
      </c>
      <c r="N195" s="264">
        <v>1925.76800000004</v>
      </c>
    </row>
    <row r="196" spans="1:14" ht="13.5" hidden="1" thickBot="1">
      <c r="A196" s="232" t="str">
        <f t="shared" si="8"/>
        <v>ECOMMERCEHOMETotal</v>
      </c>
      <c r="B196" s="233" t="str">
        <f t="shared" si="9"/>
        <v>ECOMMERCE</v>
      </c>
      <c r="C196" s="233" t="str">
        <f t="shared" si="10"/>
        <v>HOME</v>
      </c>
      <c r="D196" s="233" t="str">
        <f t="shared" si="11"/>
        <v>Total</v>
      </c>
      <c r="E196" s="269"/>
      <c r="F196" s="454"/>
      <c r="G196" s="197" t="s">
        <v>221</v>
      </c>
      <c r="H196" s="50">
        <v>45702.326999999997</v>
      </c>
      <c r="I196" s="50">
        <v>27122.133000000002</v>
      </c>
      <c r="J196" s="50">
        <v>59134.881999999998</v>
      </c>
      <c r="K196" s="50">
        <v>91540.388999999996</v>
      </c>
      <c r="L196" s="50">
        <v>557006.65</v>
      </c>
      <c r="M196" s="50">
        <v>524601.14300000004</v>
      </c>
      <c r="N196" s="50">
        <v>616141.53200000001</v>
      </c>
    </row>
    <row r="197" spans="1:14" ht="13.5" hidden="1" thickBot="1">
      <c r="A197" s="232" t="str">
        <f t="shared" si="8"/>
        <v>ECOMMERCEEXTERNALCONSUMER WEBSITE</v>
      </c>
      <c r="B197" s="233" t="str">
        <f t="shared" si="9"/>
        <v>ECOMMERCE</v>
      </c>
      <c r="C197" s="233" t="str">
        <f t="shared" si="10"/>
        <v>EXTERNAL</v>
      </c>
      <c r="D197" s="233" t="str">
        <f t="shared" si="11"/>
        <v>CONSUMER WEBSITE</v>
      </c>
      <c r="E197" s="269"/>
      <c r="F197" s="197" t="s">
        <v>243</v>
      </c>
      <c r="G197" s="197" t="s">
        <v>351</v>
      </c>
      <c r="H197" s="50">
        <v>15995</v>
      </c>
      <c r="I197" s="50">
        <v>16166.57</v>
      </c>
      <c r="J197" s="50">
        <v>39866.22</v>
      </c>
      <c r="K197" s="50">
        <v>30612.28</v>
      </c>
      <c r="L197" s="50">
        <v>186309.33</v>
      </c>
      <c r="M197" s="50">
        <v>195563.27</v>
      </c>
      <c r="N197" s="50">
        <v>226175.55</v>
      </c>
    </row>
    <row r="198" spans="1:14" ht="13.5" hidden="1" thickBot="1">
      <c r="A198" s="232" t="str">
        <f t="shared" ref="A198:A261" si="12">B198&amp;C198&amp;D198</f>
        <v>ECOMMERCEEXTERNALSNAZAROO ECOMMERCE UK ROW</v>
      </c>
      <c r="B198" s="233" t="str">
        <f t="shared" ref="B198:B261" si="13">IF(E198="",B197,E198)</f>
        <v>ECOMMERCE</v>
      </c>
      <c r="C198" s="233" t="str">
        <f t="shared" ref="C198:C261" si="14">IF(F198="",C197,F198)</f>
        <v>EXTERNAL</v>
      </c>
      <c r="D198" s="233" t="str">
        <f t="shared" ref="D198:D261" si="15">IF(G198="",D197,G198)</f>
        <v>SNAZAROO ECOMMERCE UK ROW</v>
      </c>
      <c r="E198" s="269"/>
      <c r="F198" s="200"/>
      <c r="G198" s="197" t="s">
        <v>352</v>
      </c>
      <c r="H198" s="50">
        <v>6433.33</v>
      </c>
      <c r="I198" s="50">
        <v>5974.67</v>
      </c>
      <c r="J198" s="50">
        <v>10450.629999999999</v>
      </c>
      <c r="K198" s="50">
        <v>13095.45</v>
      </c>
      <c r="L198" s="50">
        <v>149336.46</v>
      </c>
      <c r="M198" s="50">
        <v>146691.64000000001</v>
      </c>
      <c r="N198" s="50">
        <v>159787.09</v>
      </c>
    </row>
    <row r="199" spans="1:14" ht="13.5" hidden="1" thickBot="1">
      <c r="A199" s="232" t="str">
        <f t="shared" si="12"/>
        <v>ECOMMERCEEXTERNALSNAZAROO ECOMMERCE USA</v>
      </c>
      <c r="B199" s="233" t="str">
        <f t="shared" si="13"/>
        <v>ECOMMERCE</v>
      </c>
      <c r="C199" s="233" t="str">
        <f t="shared" si="14"/>
        <v>EXTERNAL</v>
      </c>
      <c r="D199" s="233" t="str">
        <f t="shared" si="15"/>
        <v>SNAZAROO ECOMMERCE USA</v>
      </c>
      <c r="E199" s="269"/>
      <c r="F199" s="200"/>
      <c r="G199" s="197" t="s">
        <v>353</v>
      </c>
      <c r="H199" s="50">
        <v>2656.9850000000001</v>
      </c>
      <c r="I199" s="50">
        <v>2563.9810000000002</v>
      </c>
      <c r="J199" s="50">
        <v>3694.6350000000002</v>
      </c>
      <c r="K199" s="50">
        <v>4335.0839999999998</v>
      </c>
      <c r="L199" s="50">
        <v>45962.218000000001</v>
      </c>
      <c r="M199" s="50">
        <v>45321.769</v>
      </c>
      <c r="N199" s="50">
        <v>49656.853000000003</v>
      </c>
    </row>
    <row r="200" spans="1:14" ht="13.5" hidden="1" thickBot="1">
      <c r="A200" s="232" t="str">
        <f t="shared" si="12"/>
        <v>ECOMMERCEEXTERNALUK CONSUMER WEBSITE</v>
      </c>
      <c r="B200" s="233" t="str">
        <f t="shared" si="13"/>
        <v>ECOMMERCE</v>
      </c>
      <c r="C200" s="233" t="str">
        <f t="shared" si="14"/>
        <v>EXTERNAL</v>
      </c>
      <c r="D200" s="233" t="str">
        <f t="shared" si="15"/>
        <v>UK CONSUMER WEBSITE</v>
      </c>
      <c r="E200" s="269"/>
      <c r="F200" s="200"/>
      <c r="G200" s="197" t="s">
        <v>354</v>
      </c>
      <c r="H200" s="50">
        <v>4753.05</v>
      </c>
      <c r="I200" s="49"/>
      <c r="J200" s="49"/>
      <c r="K200" s="50">
        <v>10400.030000000001</v>
      </c>
      <c r="L200" s="50">
        <v>48498.400000000001</v>
      </c>
      <c r="M200" s="50">
        <v>38098.370000000003</v>
      </c>
      <c r="N200" s="50">
        <v>48498.400000000001</v>
      </c>
    </row>
    <row r="201" spans="1:14" ht="13.5" hidden="1" thickBot="1">
      <c r="A201" s="232" t="str">
        <f t="shared" si="12"/>
        <v>ECOMMERCEEXTERNALSNAZAROO ECOMMERCE EURO</v>
      </c>
      <c r="B201" s="233" t="str">
        <f t="shared" si="13"/>
        <v>ECOMMERCE</v>
      </c>
      <c r="C201" s="233" t="str">
        <f t="shared" si="14"/>
        <v>EXTERNAL</v>
      </c>
      <c r="D201" s="233" t="str">
        <f t="shared" si="15"/>
        <v>SNAZAROO ECOMMERCE EURO</v>
      </c>
      <c r="E201" s="269"/>
      <c r="F201" s="200"/>
      <c r="G201" s="197" t="s">
        <v>355</v>
      </c>
      <c r="H201" s="50">
        <v>3883.43</v>
      </c>
      <c r="I201" s="50">
        <v>2342.9499999999998</v>
      </c>
      <c r="J201" s="50">
        <v>4922.6099999999997</v>
      </c>
      <c r="K201" s="50">
        <v>6944.5</v>
      </c>
      <c r="L201" s="50">
        <v>40605.96</v>
      </c>
      <c r="M201" s="50">
        <v>38584.07</v>
      </c>
      <c r="N201" s="50">
        <v>45528.57</v>
      </c>
    </row>
    <row r="202" spans="1:14" ht="13.5" hidden="1" thickBot="1">
      <c r="A202" s="232" t="str">
        <f t="shared" si="12"/>
        <v>ECOMMERCEEXTERNALWINSOR &amp; NEWTON ECOM USA</v>
      </c>
      <c r="B202" s="233" t="str">
        <f t="shared" si="13"/>
        <v>ECOMMERCE</v>
      </c>
      <c r="C202" s="233" t="str">
        <f t="shared" si="14"/>
        <v>EXTERNAL</v>
      </c>
      <c r="D202" s="233" t="str">
        <f t="shared" si="15"/>
        <v>WINSOR &amp; NEWTON ECOM USA</v>
      </c>
      <c r="E202" s="269"/>
      <c r="F202" s="200"/>
      <c r="G202" s="197" t="s">
        <v>356</v>
      </c>
      <c r="H202" s="50">
        <v>4451.7299999999996</v>
      </c>
      <c r="I202" s="49"/>
      <c r="J202" s="49"/>
      <c r="K202" s="50">
        <v>11356.455</v>
      </c>
      <c r="L202" s="50">
        <v>37142.19</v>
      </c>
      <c r="M202" s="50">
        <v>25785.735000000001</v>
      </c>
      <c r="N202" s="50">
        <v>37142.19</v>
      </c>
    </row>
    <row r="203" spans="1:14" ht="13.5" hidden="1" thickBot="1">
      <c r="A203" s="232" t="str">
        <f t="shared" si="12"/>
        <v>ECOMMERCEEXTERNALLIQUITEX ECOMMERCE USA</v>
      </c>
      <c r="B203" s="233" t="str">
        <f t="shared" si="13"/>
        <v>ECOMMERCE</v>
      </c>
      <c r="C203" s="233" t="str">
        <f t="shared" si="14"/>
        <v>EXTERNAL</v>
      </c>
      <c r="D203" s="233" t="str">
        <f t="shared" si="15"/>
        <v>LIQUITEX ECOMMERCE USA</v>
      </c>
      <c r="E203" s="269"/>
      <c r="F203" s="200"/>
      <c r="G203" s="197" t="s">
        <v>357</v>
      </c>
      <c r="H203" s="50">
        <v>2850.9250000000002</v>
      </c>
      <c r="I203" s="49"/>
      <c r="J203" s="49"/>
      <c r="K203" s="50">
        <v>6103.7719999999999</v>
      </c>
      <c r="L203" s="50">
        <v>19166.339</v>
      </c>
      <c r="M203" s="50">
        <v>13062.566999999999</v>
      </c>
      <c r="N203" s="50">
        <v>19166.339</v>
      </c>
    </row>
    <row r="204" spans="1:14" ht="13.5" hidden="1" thickBot="1">
      <c r="A204" s="232" t="str">
        <f t="shared" si="12"/>
        <v>ECOMMERCEEXTERNALROW CONSUMER WEBSITE</v>
      </c>
      <c r="B204" s="233" t="str">
        <f t="shared" si="13"/>
        <v>ECOMMERCE</v>
      </c>
      <c r="C204" s="233" t="str">
        <f t="shared" si="14"/>
        <v>EXTERNAL</v>
      </c>
      <c r="D204" s="233" t="str">
        <f t="shared" si="15"/>
        <v>ROW CONSUMER WEBSITE</v>
      </c>
      <c r="E204" s="269"/>
      <c r="F204" s="200"/>
      <c r="G204" s="197" t="s">
        <v>358</v>
      </c>
      <c r="H204" s="50">
        <v>2791.33</v>
      </c>
      <c r="I204" s="49"/>
      <c r="J204" s="49"/>
      <c r="K204" s="50">
        <v>5715.07</v>
      </c>
      <c r="L204" s="50">
        <v>18096.689999999999</v>
      </c>
      <c r="M204" s="50">
        <v>12381.62</v>
      </c>
      <c r="N204" s="50">
        <v>18096.689999999999</v>
      </c>
    </row>
    <row r="205" spans="1:14" ht="13.5" hidden="1" thickBot="1">
      <c r="A205" s="232" t="str">
        <f t="shared" si="12"/>
        <v>ECOMMERCEEXTERNALSNAZAROO ECOMMERCE CANADA</v>
      </c>
      <c r="B205" s="233" t="str">
        <f t="shared" si="13"/>
        <v>ECOMMERCE</v>
      </c>
      <c r="C205" s="233" t="str">
        <f t="shared" si="14"/>
        <v>EXTERNAL</v>
      </c>
      <c r="D205" s="233" t="str">
        <f t="shared" si="15"/>
        <v>SNAZAROO ECOMMERCE CANADA</v>
      </c>
      <c r="E205" s="269"/>
      <c r="F205" s="200"/>
      <c r="G205" s="197" t="s">
        <v>359</v>
      </c>
      <c r="H205" s="50">
        <v>395.28300000000002</v>
      </c>
      <c r="I205" s="50">
        <v>73.962000000000003</v>
      </c>
      <c r="J205" s="50">
        <v>200.78700000000001</v>
      </c>
      <c r="K205" s="50">
        <v>480.39600000000002</v>
      </c>
      <c r="L205" s="50">
        <v>5204.5659999999998</v>
      </c>
      <c r="M205" s="50">
        <v>4924.9570000000003</v>
      </c>
      <c r="N205" s="50">
        <v>5405.3530000000001</v>
      </c>
    </row>
    <row r="206" spans="1:14" ht="13.5" hidden="1" thickBot="1">
      <c r="A206" s="232" t="str">
        <f t="shared" si="12"/>
        <v>ECOMMERCEEXTERNALWINSOR &amp; NEWTON ECOM CANADA</v>
      </c>
      <c r="B206" s="233" t="str">
        <f t="shared" si="13"/>
        <v>ECOMMERCE</v>
      </c>
      <c r="C206" s="233" t="str">
        <f t="shared" si="14"/>
        <v>EXTERNAL</v>
      </c>
      <c r="D206" s="233" t="str">
        <f t="shared" si="15"/>
        <v>WINSOR &amp; NEWTON ECOM CANADA</v>
      </c>
      <c r="E206" s="269"/>
      <c r="F206" s="200"/>
      <c r="G206" s="197" t="s">
        <v>360</v>
      </c>
      <c r="H206" s="50">
        <v>235.40100000000001</v>
      </c>
      <c r="I206" s="49"/>
      <c r="J206" s="49"/>
      <c r="K206" s="50">
        <v>1241.489</v>
      </c>
      <c r="L206" s="50">
        <v>4758.7290000000003</v>
      </c>
      <c r="M206" s="50">
        <v>3517.24</v>
      </c>
      <c r="N206" s="50">
        <v>4758.7290000000003</v>
      </c>
    </row>
    <row r="207" spans="1:14" ht="13.5" hidden="1" thickBot="1">
      <c r="A207" s="232" t="str">
        <f t="shared" si="12"/>
        <v>ECOMMERCEEXTERNALSubtotal (excluded)</v>
      </c>
      <c r="B207" s="233" t="str">
        <f t="shared" si="13"/>
        <v>ECOMMERCE</v>
      </c>
      <c r="C207" s="233" t="str">
        <f t="shared" si="14"/>
        <v>EXTERNAL</v>
      </c>
      <c r="D207" s="233" t="str">
        <f t="shared" si="15"/>
        <v>Subtotal (excluded)</v>
      </c>
      <c r="E207" s="269"/>
      <c r="F207" s="200"/>
      <c r="G207" s="197" t="s">
        <v>272</v>
      </c>
      <c r="H207" s="50">
        <v>1255.8630000000001</v>
      </c>
      <c r="I207" s="50">
        <v>0</v>
      </c>
      <c r="J207" s="50">
        <v>0</v>
      </c>
      <c r="K207" s="50">
        <v>1255.8630000000001</v>
      </c>
      <c r="L207" s="50">
        <v>1925.76800000004</v>
      </c>
      <c r="M207" s="50">
        <v>669.90500000002805</v>
      </c>
      <c r="N207" s="50">
        <v>1925.76800000004</v>
      </c>
    </row>
    <row r="208" spans="1:14" ht="13.5" hidden="1" thickBot="1">
      <c r="A208" s="232" t="str">
        <f t="shared" si="12"/>
        <v>ECOMMERCEEXTERNALTotal</v>
      </c>
      <c r="B208" s="233" t="str">
        <f t="shared" si="13"/>
        <v>ECOMMERCE</v>
      </c>
      <c r="C208" s="233" t="str">
        <f t="shared" si="14"/>
        <v>EXTERNAL</v>
      </c>
      <c r="D208" s="233" t="str">
        <f t="shared" si="15"/>
        <v>Total</v>
      </c>
      <c r="E208" s="270"/>
      <c r="F208" s="198"/>
      <c r="G208" s="197" t="s">
        <v>221</v>
      </c>
      <c r="H208" s="50">
        <v>45702.326999999997</v>
      </c>
      <c r="I208" s="50">
        <v>27122.133000000002</v>
      </c>
      <c r="J208" s="50">
        <v>59134.881999999998</v>
      </c>
      <c r="K208" s="50">
        <v>91540.388999999996</v>
      </c>
      <c r="L208" s="50">
        <v>557006.65</v>
      </c>
      <c r="M208" s="50">
        <v>524601.14300000004</v>
      </c>
      <c r="N208" s="50">
        <v>616141.53200000001</v>
      </c>
    </row>
    <row r="209" spans="1:14" ht="13.5" hidden="1" thickBot="1">
      <c r="A209" s="232" t="str">
        <f t="shared" si="12"/>
        <v>FRANCEEXPORTCARREFOUR GROUP</v>
      </c>
      <c r="B209" s="233" t="str">
        <f t="shared" si="13"/>
        <v>FRANCE</v>
      </c>
      <c r="C209" s="233" t="str">
        <f t="shared" si="14"/>
        <v>EXPORT</v>
      </c>
      <c r="D209" s="233" t="str">
        <f t="shared" si="15"/>
        <v>CARREFOUR GROUP</v>
      </c>
      <c r="E209" s="268" t="s">
        <v>155</v>
      </c>
      <c r="F209" s="452" t="s">
        <v>261</v>
      </c>
      <c r="G209" s="452" t="s">
        <v>361</v>
      </c>
      <c r="H209" s="47">
        <v>6508.3580000000002</v>
      </c>
      <c r="I209" s="47">
        <v>11007.960999999999</v>
      </c>
      <c r="J209" s="47">
        <v>25567.848999999998</v>
      </c>
      <c r="K209" s="47">
        <v>12741.949000000001</v>
      </c>
      <c r="L209" s="47">
        <v>80739.323999999993</v>
      </c>
      <c r="M209" s="47">
        <v>93565.224000000002</v>
      </c>
      <c r="N209" s="50">
        <v>106307.173</v>
      </c>
    </row>
    <row r="210" spans="1:14" ht="13.5" hidden="1" thickBot="1">
      <c r="A210" s="232" t="str">
        <f t="shared" si="12"/>
        <v>FRANCEEXPORTMR BRICOLAGE</v>
      </c>
      <c r="B210" s="233" t="str">
        <f t="shared" si="13"/>
        <v>FRANCE</v>
      </c>
      <c r="C210" s="233" t="str">
        <f t="shared" si="14"/>
        <v>EXPORT</v>
      </c>
      <c r="D210" s="233" t="str">
        <f t="shared" si="15"/>
        <v>MR BRICOLAGE</v>
      </c>
      <c r="E210" s="269"/>
      <c r="F210" s="453"/>
      <c r="G210" s="452" t="s">
        <v>362</v>
      </c>
      <c r="H210" s="47">
        <v>4034.2750000000001</v>
      </c>
      <c r="I210" s="47">
        <v>5310.933</v>
      </c>
      <c r="J210" s="47">
        <v>5310.933</v>
      </c>
      <c r="K210" s="47">
        <v>18536.475999999999</v>
      </c>
      <c r="L210" s="47">
        <v>98876.925000000003</v>
      </c>
      <c r="M210" s="47">
        <v>85651.381999999998</v>
      </c>
      <c r="N210" s="50">
        <v>104187.85799999999</v>
      </c>
    </row>
    <row r="211" spans="1:14" ht="13.5" hidden="1" thickBot="1">
      <c r="A211" s="232" t="str">
        <f t="shared" si="12"/>
        <v>FRANCEEXPORTLEZARD CREATIF</v>
      </c>
      <c r="B211" s="233" t="str">
        <f t="shared" si="13"/>
        <v>FRANCE</v>
      </c>
      <c r="C211" s="233" t="str">
        <f t="shared" si="14"/>
        <v>EXPORT</v>
      </c>
      <c r="D211" s="233" t="str">
        <f t="shared" si="15"/>
        <v>LEZARD CREATIF</v>
      </c>
      <c r="E211" s="269"/>
      <c r="F211" s="453"/>
      <c r="G211" s="452" t="s">
        <v>363</v>
      </c>
      <c r="H211" s="47">
        <v>455.23700000000002</v>
      </c>
      <c r="I211" s="46"/>
      <c r="J211" s="46"/>
      <c r="K211" s="47">
        <v>455.23700000000002</v>
      </c>
      <c r="L211" s="47">
        <v>5056.8310000000001</v>
      </c>
      <c r="M211" s="47">
        <v>4601.5940000000001</v>
      </c>
      <c r="N211" s="50">
        <v>5056.8310000000001</v>
      </c>
    </row>
    <row r="212" spans="1:14" ht="13.5" hidden="1" thickBot="1">
      <c r="A212" s="232" t="str">
        <f t="shared" si="12"/>
        <v>FRANCEEXPORTINTERDACTA</v>
      </c>
      <c r="B212" s="233" t="str">
        <f t="shared" si="13"/>
        <v>FRANCE</v>
      </c>
      <c r="C212" s="233" t="str">
        <f t="shared" si="14"/>
        <v>EXPORT</v>
      </c>
      <c r="D212" s="233" t="str">
        <f t="shared" si="15"/>
        <v>INTERDACTA</v>
      </c>
      <c r="E212" s="269"/>
      <c r="F212" s="453"/>
      <c r="G212" s="452" t="s">
        <v>364</v>
      </c>
      <c r="H212" s="47">
        <v>550.63699999999994</v>
      </c>
      <c r="I212" s="47">
        <v>474.12299999999999</v>
      </c>
      <c r="J212" s="47">
        <v>474.12299999999999</v>
      </c>
      <c r="K212" s="47">
        <v>550.63699999999994</v>
      </c>
      <c r="L212" s="47">
        <v>3683.4340000000002</v>
      </c>
      <c r="M212" s="47">
        <v>3606.92</v>
      </c>
      <c r="N212" s="50">
        <v>4157.5569999999998</v>
      </c>
    </row>
    <row r="213" spans="1:14" ht="13.5" hidden="1" thickBot="1">
      <c r="A213" s="232" t="str">
        <f t="shared" si="12"/>
        <v>FRANCEEXPORTBUREAU VALLEE GROUP</v>
      </c>
      <c r="B213" s="233" t="str">
        <f t="shared" si="13"/>
        <v>FRANCE</v>
      </c>
      <c r="C213" s="233" t="str">
        <f t="shared" si="14"/>
        <v>EXPORT</v>
      </c>
      <c r="D213" s="233" t="str">
        <f t="shared" si="15"/>
        <v>BUREAU VALLEE GROUP</v>
      </c>
      <c r="E213" s="269"/>
      <c r="F213" s="453"/>
      <c r="G213" s="452" t="s">
        <v>365</v>
      </c>
      <c r="H213" s="47">
        <v>1056.1880000000001</v>
      </c>
      <c r="I213" s="46"/>
      <c r="J213" s="47">
        <v>845.02499999999998</v>
      </c>
      <c r="K213" s="47">
        <v>1056.1880000000001</v>
      </c>
      <c r="L213" s="47">
        <v>1619.77</v>
      </c>
      <c r="M213" s="47">
        <v>1408.607</v>
      </c>
      <c r="N213" s="50">
        <v>2464.7950000000001</v>
      </c>
    </row>
    <row r="214" spans="1:14" ht="13.5" hidden="1" thickBot="1">
      <c r="A214" s="232" t="str">
        <f t="shared" si="12"/>
        <v>FRANCEEXPORTBUROLAND SARL</v>
      </c>
      <c r="B214" s="233" t="str">
        <f t="shared" si="13"/>
        <v>FRANCE</v>
      </c>
      <c r="C214" s="233" t="str">
        <f t="shared" si="14"/>
        <v>EXPORT</v>
      </c>
      <c r="D214" s="233" t="str">
        <f t="shared" si="15"/>
        <v>BUROLAND SARL</v>
      </c>
      <c r="E214" s="269"/>
      <c r="F214" s="453"/>
      <c r="G214" s="452" t="s">
        <v>366</v>
      </c>
      <c r="H214" s="46"/>
      <c r="I214" s="46"/>
      <c r="J214" s="46"/>
      <c r="K214" s="46"/>
      <c r="L214" s="47">
        <v>2457.0149999999999</v>
      </c>
      <c r="M214" s="47">
        <v>2457.0149999999999</v>
      </c>
      <c r="N214" s="50">
        <v>2457.0149999999999</v>
      </c>
    </row>
    <row r="215" spans="1:14" ht="13.5" hidden="1" thickBot="1">
      <c r="A215" s="232" t="str">
        <f t="shared" si="12"/>
        <v>FRANCEEXPORTLA PAPETERIE DE L'ARCHIPEL</v>
      </c>
      <c r="B215" s="233" t="str">
        <f t="shared" si="13"/>
        <v>FRANCE</v>
      </c>
      <c r="C215" s="233" t="str">
        <f t="shared" si="14"/>
        <v>EXPORT</v>
      </c>
      <c r="D215" s="233" t="str">
        <f t="shared" si="15"/>
        <v>LA PAPETERIE DE L'ARCHIPEL</v>
      </c>
      <c r="E215" s="269"/>
      <c r="F215" s="453"/>
      <c r="G215" s="452" t="s">
        <v>367</v>
      </c>
      <c r="H215" s="46"/>
      <c r="I215" s="46"/>
      <c r="J215" s="46"/>
      <c r="K215" s="46"/>
      <c r="L215" s="47">
        <v>1532.2529999999999</v>
      </c>
      <c r="M215" s="47">
        <v>1532.2529999999999</v>
      </c>
      <c r="N215" s="50">
        <v>1532.2529999999999</v>
      </c>
    </row>
    <row r="216" spans="1:14" ht="13.5" hidden="1" thickBot="1">
      <c r="A216" s="232" t="str">
        <f t="shared" si="12"/>
        <v>FRANCEEXPORTCONTEJUGA SARL</v>
      </c>
      <c r="B216" s="233" t="str">
        <f t="shared" si="13"/>
        <v>FRANCE</v>
      </c>
      <c r="C216" s="233" t="str">
        <f t="shared" si="14"/>
        <v>EXPORT</v>
      </c>
      <c r="D216" s="233" t="str">
        <f t="shared" si="15"/>
        <v>CONTEJUGA SARL</v>
      </c>
      <c r="E216" s="269"/>
      <c r="F216" s="453"/>
      <c r="G216" s="452" t="s">
        <v>368</v>
      </c>
      <c r="H216" s="47">
        <v>555.25199999999995</v>
      </c>
      <c r="I216" s="46"/>
      <c r="J216" s="46"/>
      <c r="K216" s="47">
        <v>555.25199999999995</v>
      </c>
      <c r="L216" s="47">
        <v>920.95</v>
      </c>
      <c r="M216" s="47">
        <v>365.69799999999998</v>
      </c>
      <c r="N216" s="50">
        <v>920.95</v>
      </c>
    </row>
    <row r="217" spans="1:14" ht="13.5" hidden="1" thickBot="1">
      <c r="A217" s="232" t="str">
        <f t="shared" si="12"/>
        <v>FRANCEEXPORTMR BRICOLAGE GROUP</v>
      </c>
      <c r="B217" s="233" t="str">
        <f t="shared" si="13"/>
        <v>FRANCE</v>
      </c>
      <c r="C217" s="233" t="str">
        <f t="shared" si="14"/>
        <v>EXPORT</v>
      </c>
      <c r="D217" s="233" t="str">
        <f t="shared" si="15"/>
        <v>MR BRICOLAGE GROUP</v>
      </c>
      <c r="E217" s="269"/>
      <c r="F217" s="453"/>
      <c r="G217" s="452" t="s">
        <v>369</v>
      </c>
      <c r="H217" s="46"/>
      <c r="I217" s="47">
        <v>187.29900000000001</v>
      </c>
      <c r="J217" s="47">
        <v>387.84800000000001</v>
      </c>
      <c r="K217" s="46"/>
      <c r="L217" s="47">
        <v>220.93600000000001</v>
      </c>
      <c r="M217" s="47">
        <v>608.78399999999999</v>
      </c>
      <c r="N217" s="50">
        <v>608.78399999999999</v>
      </c>
    </row>
    <row r="218" spans="1:14" ht="13.5" hidden="1" thickBot="1">
      <c r="A218" s="232" t="str">
        <f t="shared" si="12"/>
        <v>FRANCEEXPORTIDEFIX</v>
      </c>
      <c r="B218" s="233" t="str">
        <f t="shared" si="13"/>
        <v>FRANCE</v>
      </c>
      <c r="C218" s="233" t="str">
        <f t="shared" si="14"/>
        <v>EXPORT</v>
      </c>
      <c r="D218" s="233" t="str">
        <f t="shared" si="15"/>
        <v>IDEFIX</v>
      </c>
      <c r="E218" s="269"/>
      <c r="F218" s="453"/>
      <c r="G218" s="452" t="s">
        <v>370</v>
      </c>
      <c r="H218" s="46"/>
      <c r="I218" s="47">
        <v>409.68</v>
      </c>
      <c r="J218" s="47">
        <v>409.68</v>
      </c>
      <c r="K218" s="46"/>
      <c r="L218" s="46"/>
      <c r="M218" s="47">
        <v>409.68</v>
      </c>
      <c r="N218" s="50">
        <v>409.68</v>
      </c>
    </row>
    <row r="219" spans="1:14" ht="13.5" hidden="1" thickBot="1">
      <c r="A219" s="232" t="str">
        <f t="shared" si="12"/>
        <v>FRANCEEXPORTSubtotal (excluded)</v>
      </c>
      <c r="B219" s="233" t="str">
        <f t="shared" si="13"/>
        <v>FRANCE</v>
      </c>
      <c r="C219" s="233" t="str">
        <f t="shared" si="14"/>
        <v>EXPORT</v>
      </c>
      <c r="D219" s="233" t="str">
        <f t="shared" si="15"/>
        <v>Subtotal (excluded)</v>
      </c>
      <c r="E219" s="269"/>
      <c r="F219" s="453"/>
      <c r="G219" s="262" t="s">
        <v>272</v>
      </c>
      <c r="H219" s="263">
        <v>0</v>
      </c>
      <c r="I219" s="263">
        <v>0</v>
      </c>
      <c r="J219" s="263">
        <v>0</v>
      </c>
      <c r="K219" s="263">
        <v>0</v>
      </c>
      <c r="L219" s="263">
        <v>0</v>
      </c>
      <c r="M219" s="263">
        <v>0</v>
      </c>
      <c r="N219" s="264">
        <v>-258652.83900000001</v>
      </c>
    </row>
    <row r="220" spans="1:14" ht="13.5" hidden="1" thickBot="1">
      <c r="A220" s="232" t="str">
        <f t="shared" si="12"/>
        <v>FRANCEEXPORTTotal</v>
      </c>
      <c r="B220" s="233" t="str">
        <f t="shared" si="13"/>
        <v>FRANCE</v>
      </c>
      <c r="C220" s="233" t="str">
        <f t="shared" si="14"/>
        <v>EXPORT</v>
      </c>
      <c r="D220" s="233" t="str">
        <f t="shared" si="15"/>
        <v>Total</v>
      </c>
      <c r="E220" s="269"/>
      <c r="F220" s="454"/>
      <c r="G220" s="197" t="s">
        <v>221</v>
      </c>
      <c r="H220" s="50">
        <v>13159.947</v>
      </c>
      <c r="I220" s="50">
        <v>17389.995999999999</v>
      </c>
      <c r="J220" s="50">
        <v>32995.457999999999</v>
      </c>
      <c r="K220" s="50">
        <v>33895.739000000001</v>
      </c>
      <c r="L220" s="50">
        <v>195107.43799999999</v>
      </c>
      <c r="M220" s="50">
        <v>194207.15700000001</v>
      </c>
      <c r="N220" s="50">
        <v>228102.89600000001</v>
      </c>
    </row>
    <row r="221" spans="1:14" ht="13.5" hidden="1" thickBot="1">
      <c r="A221" s="232" t="str">
        <f t="shared" si="12"/>
        <v>FRANCEHOMECULTURA</v>
      </c>
      <c r="B221" s="233" t="str">
        <f t="shared" si="13"/>
        <v>FRANCE</v>
      </c>
      <c r="C221" s="233" t="str">
        <f t="shared" si="14"/>
        <v>HOME</v>
      </c>
      <c r="D221" s="233" t="str">
        <f t="shared" si="15"/>
        <v>CULTURA</v>
      </c>
      <c r="E221" s="269"/>
      <c r="F221" s="452" t="s">
        <v>273</v>
      </c>
      <c r="G221" s="452" t="s">
        <v>371</v>
      </c>
      <c r="H221" s="47">
        <v>284544.72899999999</v>
      </c>
      <c r="I221" s="47">
        <v>255016.247</v>
      </c>
      <c r="J221" s="47">
        <v>402108.41</v>
      </c>
      <c r="K221" s="47">
        <v>664623.85900000005</v>
      </c>
      <c r="L221" s="47">
        <v>4213055.7209999999</v>
      </c>
      <c r="M221" s="47">
        <v>3950540.2719999999</v>
      </c>
      <c r="N221" s="50">
        <v>4615164.1310000001</v>
      </c>
    </row>
    <row r="222" spans="1:14" ht="13.5" hidden="1" thickBot="1">
      <c r="A222" s="232" t="str">
        <f t="shared" si="12"/>
        <v>FRANCEHOMELECLERC GROUP</v>
      </c>
      <c r="B222" s="233" t="str">
        <f t="shared" si="13"/>
        <v>FRANCE</v>
      </c>
      <c r="C222" s="233" t="str">
        <f t="shared" si="14"/>
        <v>HOME</v>
      </c>
      <c r="D222" s="233" t="str">
        <f t="shared" si="15"/>
        <v>LECLERC GROUP</v>
      </c>
      <c r="E222" s="269"/>
      <c r="F222" s="453"/>
      <c r="G222" s="452" t="s">
        <v>372</v>
      </c>
      <c r="H222" s="47">
        <v>62934.002</v>
      </c>
      <c r="I222" s="47">
        <v>84882.164000000004</v>
      </c>
      <c r="J222" s="47">
        <v>140415.49600000001</v>
      </c>
      <c r="K222" s="47">
        <v>120356.22900000001</v>
      </c>
      <c r="L222" s="47">
        <v>1219316.581</v>
      </c>
      <c r="M222" s="47">
        <v>1239375.848</v>
      </c>
      <c r="N222" s="50">
        <v>1359732.077</v>
      </c>
    </row>
    <row r="223" spans="1:14" ht="13.5" hidden="1" thickBot="1">
      <c r="A223" s="232" t="str">
        <f t="shared" si="12"/>
        <v>FRANCEHOMECARREFOUR GROUP</v>
      </c>
      <c r="B223" s="233" t="str">
        <f t="shared" si="13"/>
        <v>FRANCE</v>
      </c>
      <c r="C223" s="233" t="str">
        <f t="shared" si="14"/>
        <v>HOME</v>
      </c>
      <c r="D223" s="233" t="str">
        <f t="shared" si="15"/>
        <v>CARREFOUR GROUP</v>
      </c>
      <c r="E223" s="269"/>
      <c r="F223" s="453"/>
      <c r="G223" s="452" t="s">
        <v>361</v>
      </c>
      <c r="H223" s="47">
        <v>100141.588</v>
      </c>
      <c r="I223" s="47">
        <v>87304.505999999994</v>
      </c>
      <c r="J223" s="47">
        <v>180341.94899999999</v>
      </c>
      <c r="K223" s="47">
        <v>181560.18100000001</v>
      </c>
      <c r="L223" s="47">
        <v>1069161.067</v>
      </c>
      <c r="M223" s="47">
        <v>1067942.835</v>
      </c>
      <c r="N223" s="50">
        <v>1249503.0160000001</v>
      </c>
    </row>
    <row r="224" spans="1:14" ht="13.5" hidden="1" thickBot="1">
      <c r="A224" s="232" t="str">
        <f t="shared" si="12"/>
        <v>FRANCEHOMEMR BRICOLAGE GROUP</v>
      </c>
      <c r="B224" s="233" t="str">
        <f t="shared" si="13"/>
        <v>FRANCE</v>
      </c>
      <c r="C224" s="233" t="str">
        <f t="shared" si="14"/>
        <v>HOME</v>
      </c>
      <c r="D224" s="233" t="str">
        <f t="shared" si="15"/>
        <v>MR BRICOLAGE GROUP</v>
      </c>
      <c r="E224" s="269"/>
      <c r="F224" s="453"/>
      <c r="G224" s="452" t="s">
        <v>369</v>
      </c>
      <c r="H224" s="47">
        <v>61399.296999999999</v>
      </c>
      <c r="I224" s="47">
        <v>85889.432000000001</v>
      </c>
      <c r="J224" s="47">
        <v>152178.40299999999</v>
      </c>
      <c r="K224" s="47">
        <v>123672.054</v>
      </c>
      <c r="L224" s="47">
        <v>690649.68</v>
      </c>
      <c r="M224" s="47">
        <v>719156.02899999998</v>
      </c>
      <c r="N224" s="50">
        <v>842828.08299999998</v>
      </c>
    </row>
    <row r="225" spans="1:14" ht="13.5" hidden="1" thickBot="1">
      <c r="A225" s="232" t="str">
        <f t="shared" si="12"/>
        <v>FRANCEHOMEPAPETERIES PICHON</v>
      </c>
      <c r="B225" s="233" t="str">
        <f t="shared" si="13"/>
        <v>FRANCE</v>
      </c>
      <c r="C225" s="233" t="str">
        <f t="shared" si="14"/>
        <v>HOME</v>
      </c>
      <c r="D225" s="233" t="str">
        <f t="shared" si="15"/>
        <v>PAPETERIES PICHON</v>
      </c>
      <c r="E225" s="269"/>
      <c r="F225" s="453"/>
      <c r="G225" s="452" t="s">
        <v>373</v>
      </c>
      <c r="H225" s="47">
        <v>41480.754000000001</v>
      </c>
      <c r="I225" s="47">
        <v>49473.7</v>
      </c>
      <c r="J225" s="47">
        <v>49473.7</v>
      </c>
      <c r="K225" s="47">
        <v>54070.091999999997</v>
      </c>
      <c r="L225" s="47">
        <v>778221.47600000002</v>
      </c>
      <c r="M225" s="47">
        <v>773625.08400000003</v>
      </c>
      <c r="N225" s="50">
        <v>827695.17599999998</v>
      </c>
    </row>
    <row r="226" spans="1:14" ht="13.5" hidden="1" thickBot="1">
      <c r="A226" s="232" t="str">
        <f t="shared" si="12"/>
        <v>FRANCEHOMEDALBE GROUP</v>
      </c>
      <c r="B226" s="233" t="str">
        <f t="shared" si="13"/>
        <v>FRANCE</v>
      </c>
      <c r="C226" s="233" t="str">
        <f t="shared" si="14"/>
        <v>HOME</v>
      </c>
      <c r="D226" s="233" t="str">
        <f t="shared" si="15"/>
        <v>DALBE GROUP</v>
      </c>
      <c r="E226" s="269"/>
      <c r="F226" s="453"/>
      <c r="G226" s="452" t="s">
        <v>374</v>
      </c>
      <c r="H226" s="47">
        <v>53778.913</v>
      </c>
      <c r="I226" s="47">
        <v>28763.669000000002</v>
      </c>
      <c r="J226" s="47">
        <v>61737.904999999999</v>
      </c>
      <c r="K226" s="47">
        <v>128490.745</v>
      </c>
      <c r="L226" s="47">
        <v>610612.79599999997</v>
      </c>
      <c r="M226" s="47">
        <v>543859.95600000001</v>
      </c>
      <c r="N226" s="50">
        <v>672350.701</v>
      </c>
    </row>
    <row r="227" spans="1:14" ht="13.5" hidden="1" thickBot="1">
      <c r="A227" s="232" t="str">
        <f t="shared" si="12"/>
        <v>FRANCEHOMEMAJUSCULE GROUP</v>
      </c>
      <c r="B227" s="233" t="str">
        <f t="shared" si="13"/>
        <v>FRANCE</v>
      </c>
      <c r="C227" s="233" t="str">
        <f t="shared" si="14"/>
        <v>HOME</v>
      </c>
      <c r="D227" s="233" t="str">
        <f t="shared" si="15"/>
        <v>MAJUSCULE GROUP</v>
      </c>
      <c r="E227" s="269"/>
      <c r="F227" s="453"/>
      <c r="G227" s="452" t="s">
        <v>375</v>
      </c>
      <c r="H227" s="47">
        <v>22999.080999999998</v>
      </c>
      <c r="I227" s="47">
        <v>27362.912</v>
      </c>
      <c r="J227" s="47">
        <v>60867.74</v>
      </c>
      <c r="K227" s="47">
        <v>33658.544000000002</v>
      </c>
      <c r="L227" s="47">
        <v>534159.78799999994</v>
      </c>
      <c r="M227" s="47">
        <v>561368.98400000005</v>
      </c>
      <c r="N227" s="50">
        <v>595027.52800000005</v>
      </c>
    </row>
    <row r="228" spans="1:14" ht="13.5" hidden="1" thickBot="1">
      <c r="A228" s="232" t="str">
        <f t="shared" si="12"/>
        <v>FRANCEHOMERPG ROUGIER&amp;PLE / GRAPHIGRO</v>
      </c>
      <c r="B228" s="233" t="str">
        <f t="shared" si="13"/>
        <v>FRANCE</v>
      </c>
      <c r="C228" s="233" t="str">
        <f t="shared" si="14"/>
        <v>HOME</v>
      </c>
      <c r="D228" s="233" t="str">
        <f t="shared" si="15"/>
        <v>RPG ROUGIER&amp;PLE / GRAPHIGRO</v>
      </c>
      <c r="E228" s="269"/>
      <c r="F228" s="453"/>
      <c r="G228" s="452" t="s">
        <v>376</v>
      </c>
      <c r="H228" s="47">
        <v>34764.447999999997</v>
      </c>
      <c r="I228" s="47">
        <v>31714.787</v>
      </c>
      <c r="J228" s="47">
        <v>71152.195000000007</v>
      </c>
      <c r="K228" s="47">
        <v>67356.962</v>
      </c>
      <c r="L228" s="47">
        <v>472477.967</v>
      </c>
      <c r="M228" s="47">
        <v>476273.2</v>
      </c>
      <c r="N228" s="50">
        <v>543630.16200000001</v>
      </c>
    </row>
    <row r="229" spans="1:14" ht="13.5" hidden="1" thickBot="1">
      <c r="A229" s="232" t="str">
        <f t="shared" si="12"/>
        <v>FRANCEHOMEART'PRO - ARTEIS</v>
      </c>
      <c r="B229" s="233" t="str">
        <f t="shared" si="13"/>
        <v>FRANCE</v>
      </c>
      <c r="C229" s="233" t="str">
        <f t="shared" si="14"/>
        <v>HOME</v>
      </c>
      <c r="D229" s="233" t="str">
        <f t="shared" si="15"/>
        <v>ART'PRO - ARTEIS</v>
      </c>
      <c r="E229" s="269"/>
      <c r="F229" s="453"/>
      <c r="G229" s="452" t="s">
        <v>377</v>
      </c>
      <c r="H229" s="47">
        <v>33764.839999999997</v>
      </c>
      <c r="I229" s="47">
        <v>31998.501</v>
      </c>
      <c r="J229" s="47">
        <v>76737.688999999998</v>
      </c>
      <c r="K229" s="47">
        <v>69435.115000000005</v>
      </c>
      <c r="L229" s="47">
        <v>442509.74699999997</v>
      </c>
      <c r="M229" s="47">
        <v>449812.321</v>
      </c>
      <c r="N229" s="50">
        <v>519247.43599999999</v>
      </c>
    </row>
    <row r="230" spans="1:14" ht="13.5" hidden="1" thickBot="1">
      <c r="A230" s="232" t="str">
        <f t="shared" si="12"/>
        <v>FRANCEHOMEESPACE CULTUREL LECLERC</v>
      </c>
      <c r="B230" s="233" t="str">
        <f t="shared" si="13"/>
        <v>FRANCE</v>
      </c>
      <c r="C230" s="233" t="str">
        <f t="shared" si="14"/>
        <v>HOME</v>
      </c>
      <c r="D230" s="233" t="str">
        <f t="shared" si="15"/>
        <v>ESPACE CULTUREL LECLERC</v>
      </c>
      <c r="E230" s="269"/>
      <c r="F230" s="453"/>
      <c r="G230" s="452" t="s">
        <v>378</v>
      </c>
      <c r="H230" s="47">
        <v>46710.616999999998</v>
      </c>
      <c r="I230" s="47">
        <v>40698.042999999998</v>
      </c>
      <c r="J230" s="47">
        <v>70032.479999999996</v>
      </c>
      <c r="K230" s="47">
        <v>85701.660999999993</v>
      </c>
      <c r="L230" s="47">
        <v>400932.103</v>
      </c>
      <c r="M230" s="47">
        <v>385262.92200000002</v>
      </c>
      <c r="N230" s="50">
        <v>470964.58299999998</v>
      </c>
    </row>
    <row r="231" spans="1:14" ht="13.5" hidden="1" thickBot="1">
      <c r="A231" s="232" t="str">
        <f t="shared" si="12"/>
        <v>FRANCEHOMESubtotal (excluded)</v>
      </c>
      <c r="B231" s="233" t="str">
        <f t="shared" si="13"/>
        <v>FRANCE</v>
      </c>
      <c r="C231" s="233" t="str">
        <f t="shared" si="14"/>
        <v>HOME</v>
      </c>
      <c r="D231" s="233" t="str">
        <f t="shared" si="15"/>
        <v>Subtotal (excluded)</v>
      </c>
      <c r="E231" s="269"/>
      <c r="F231" s="453"/>
      <c r="G231" s="262" t="s">
        <v>272</v>
      </c>
      <c r="H231" s="263">
        <v>671757.92299999995</v>
      </c>
      <c r="I231" s="263">
        <v>579406.571</v>
      </c>
      <c r="J231" s="263">
        <v>1173693.6040000001</v>
      </c>
      <c r="K231" s="263">
        <v>1280144.4609999999</v>
      </c>
      <c r="L231" s="263">
        <v>8067512.1640000101</v>
      </c>
      <c r="M231" s="263">
        <v>7961061.307</v>
      </c>
      <c r="N231" s="264">
        <v>-3920559.35499998</v>
      </c>
    </row>
    <row r="232" spans="1:14" ht="13.5" hidden="1" thickBot="1">
      <c r="A232" s="232" t="str">
        <f t="shared" si="12"/>
        <v>FRANCEHOMETotal</v>
      </c>
      <c r="B232" s="233" t="str">
        <f t="shared" si="13"/>
        <v>FRANCE</v>
      </c>
      <c r="C232" s="233" t="str">
        <f t="shared" si="14"/>
        <v>HOME</v>
      </c>
      <c r="D232" s="233" t="str">
        <f t="shared" si="15"/>
        <v>Total</v>
      </c>
      <c r="E232" s="269"/>
      <c r="F232" s="454"/>
      <c r="G232" s="197" t="s">
        <v>221</v>
      </c>
      <c r="H232" s="50">
        <v>1414276.192</v>
      </c>
      <c r="I232" s="50">
        <v>1302510.5319999999</v>
      </c>
      <c r="J232" s="50">
        <v>2438739.571</v>
      </c>
      <c r="K232" s="50">
        <v>2809069.9029999999</v>
      </c>
      <c r="L232" s="50">
        <v>18498609.09</v>
      </c>
      <c r="M232" s="50">
        <v>18128278.758000001</v>
      </c>
      <c r="N232" s="50">
        <v>20937348.660999998</v>
      </c>
    </row>
    <row r="233" spans="1:14" ht="13.5" hidden="1" thickBot="1">
      <c r="A233" s="232" t="str">
        <f t="shared" si="12"/>
        <v>FRANCEEXTERNALCULTURA</v>
      </c>
      <c r="B233" s="233" t="str">
        <f t="shared" si="13"/>
        <v>FRANCE</v>
      </c>
      <c r="C233" s="233" t="str">
        <f t="shared" si="14"/>
        <v>EXTERNAL</v>
      </c>
      <c r="D233" s="233" t="str">
        <f t="shared" si="15"/>
        <v>CULTURA</v>
      </c>
      <c r="E233" s="269"/>
      <c r="F233" s="197" t="s">
        <v>243</v>
      </c>
      <c r="G233" s="197" t="s">
        <v>371</v>
      </c>
      <c r="H233" s="50">
        <v>284544.72899999999</v>
      </c>
      <c r="I233" s="50">
        <v>255016.247</v>
      </c>
      <c r="J233" s="50">
        <v>402108.41</v>
      </c>
      <c r="K233" s="50">
        <v>664623.85900000005</v>
      </c>
      <c r="L233" s="50">
        <v>4213055.7209999999</v>
      </c>
      <c r="M233" s="50">
        <v>3950540.2719999999</v>
      </c>
      <c r="N233" s="50">
        <v>4615164.1310000001</v>
      </c>
    </row>
    <row r="234" spans="1:14" ht="13.5" hidden="1" thickBot="1">
      <c r="A234" s="232" t="str">
        <f t="shared" si="12"/>
        <v>FRANCEEXTERNALLECLERC GROUP</v>
      </c>
      <c r="B234" s="233" t="str">
        <f t="shared" si="13"/>
        <v>FRANCE</v>
      </c>
      <c r="C234" s="233" t="str">
        <f t="shared" si="14"/>
        <v>EXTERNAL</v>
      </c>
      <c r="D234" s="233" t="str">
        <f t="shared" si="15"/>
        <v>LECLERC GROUP</v>
      </c>
      <c r="E234" s="269"/>
      <c r="F234" s="200"/>
      <c r="G234" s="197" t="s">
        <v>372</v>
      </c>
      <c r="H234" s="50">
        <v>62934.002</v>
      </c>
      <c r="I234" s="50">
        <v>84882.164000000004</v>
      </c>
      <c r="J234" s="50">
        <v>140415.49600000001</v>
      </c>
      <c r="K234" s="50">
        <v>120356.22900000001</v>
      </c>
      <c r="L234" s="50">
        <v>1219316.581</v>
      </c>
      <c r="M234" s="50">
        <v>1239375.848</v>
      </c>
      <c r="N234" s="50">
        <v>1359732.077</v>
      </c>
    </row>
    <row r="235" spans="1:14" ht="13.5" hidden="1" thickBot="1">
      <c r="A235" s="232" t="str">
        <f t="shared" si="12"/>
        <v>FRANCEEXTERNALCARREFOUR GROUP</v>
      </c>
      <c r="B235" s="233" t="str">
        <f t="shared" si="13"/>
        <v>FRANCE</v>
      </c>
      <c r="C235" s="233" t="str">
        <f t="shared" si="14"/>
        <v>EXTERNAL</v>
      </c>
      <c r="D235" s="233" t="str">
        <f t="shared" si="15"/>
        <v>CARREFOUR GROUP</v>
      </c>
      <c r="E235" s="269"/>
      <c r="F235" s="200"/>
      <c r="G235" s="197" t="s">
        <v>361</v>
      </c>
      <c r="H235" s="50">
        <v>106649.946</v>
      </c>
      <c r="I235" s="50">
        <v>98312.467000000004</v>
      </c>
      <c r="J235" s="50">
        <v>205909.79800000001</v>
      </c>
      <c r="K235" s="50">
        <v>194302.13</v>
      </c>
      <c r="L235" s="50">
        <v>1149900.3910000001</v>
      </c>
      <c r="M235" s="50">
        <v>1161508.0589999999</v>
      </c>
      <c r="N235" s="50">
        <v>1355810.189</v>
      </c>
    </row>
    <row r="236" spans="1:14" ht="13.5" hidden="1" thickBot="1">
      <c r="A236" s="232" t="str">
        <f t="shared" si="12"/>
        <v>FRANCEEXTERNALMR BRICOLAGE GROUP</v>
      </c>
      <c r="B236" s="233" t="str">
        <f t="shared" si="13"/>
        <v>FRANCE</v>
      </c>
      <c r="C236" s="233" t="str">
        <f t="shared" si="14"/>
        <v>EXTERNAL</v>
      </c>
      <c r="D236" s="233" t="str">
        <f t="shared" si="15"/>
        <v>MR BRICOLAGE GROUP</v>
      </c>
      <c r="E236" s="269"/>
      <c r="F236" s="200"/>
      <c r="G236" s="197" t="s">
        <v>369</v>
      </c>
      <c r="H236" s="50">
        <v>61399.296999999999</v>
      </c>
      <c r="I236" s="50">
        <v>86076.731</v>
      </c>
      <c r="J236" s="50">
        <v>152566.25099999999</v>
      </c>
      <c r="K236" s="50">
        <v>123672.054</v>
      </c>
      <c r="L236" s="50">
        <v>690870.61600000004</v>
      </c>
      <c r="M236" s="50">
        <v>719764.81299999997</v>
      </c>
      <c r="N236" s="50">
        <v>843436.86699999997</v>
      </c>
    </row>
    <row r="237" spans="1:14" ht="13.5" hidden="1" thickBot="1">
      <c r="A237" s="232" t="str">
        <f t="shared" si="12"/>
        <v>FRANCEEXTERNALPAPETERIES PICHON</v>
      </c>
      <c r="B237" s="233" t="str">
        <f t="shared" si="13"/>
        <v>FRANCE</v>
      </c>
      <c r="C237" s="233" t="str">
        <f t="shared" si="14"/>
        <v>EXTERNAL</v>
      </c>
      <c r="D237" s="233" t="str">
        <f t="shared" si="15"/>
        <v>PAPETERIES PICHON</v>
      </c>
      <c r="E237" s="269"/>
      <c r="F237" s="200"/>
      <c r="G237" s="197" t="s">
        <v>373</v>
      </c>
      <c r="H237" s="50">
        <v>41480.754000000001</v>
      </c>
      <c r="I237" s="50">
        <v>49473.7</v>
      </c>
      <c r="J237" s="50">
        <v>49473.7</v>
      </c>
      <c r="K237" s="50">
        <v>54070.091999999997</v>
      </c>
      <c r="L237" s="50">
        <v>778221.47600000002</v>
      </c>
      <c r="M237" s="50">
        <v>773625.08400000003</v>
      </c>
      <c r="N237" s="50">
        <v>827695.17599999998</v>
      </c>
    </row>
    <row r="238" spans="1:14" ht="13.5" hidden="1" thickBot="1">
      <c r="A238" s="232" t="str">
        <f t="shared" si="12"/>
        <v>FRANCEEXTERNALDALBE GROUP</v>
      </c>
      <c r="B238" s="233" t="str">
        <f t="shared" si="13"/>
        <v>FRANCE</v>
      </c>
      <c r="C238" s="233" t="str">
        <f t="shared" si="14"/>
        <v>EXTERNAL</v>
      </c>
      <c r="D238" s="233" t="str">
        <f t="shared" si="15"/>
        <v>DALBE GROUP</v>
      </c>
      <c r="E238" s="269"/>
      <c r="F238" s="200"/>
      <c r="G238" s="197" t="s">
        <v>374</v>
      </c>
      <c r="H238" s="50">
        <v>53778.913</v>
      </c>
      <c r="I238" s="50">
        <v>28763.669000000002</v>
      </c>
      <c r="J238" s="50">
        <v>61737.904999999999</v>
      </c>
      <c r="K238" s="50">
        <v>128490.745</v>
      </c>
      <c r="L238" s="50">
        <v>610612.79599999997</v>
      </c>
      <c r="M238" s="50">
        <v>543859.95600000001</v>
      </c>
      <c r="N238" s="50">
        <v>672350.701</v>
      </c>
    </row>
    <row r="239" spans="1:14" ht="13.5" hidden="1" thickBot="1">
      <c r="A239" s="232" t="str">
        <f t="shared" si="12"/>
        <v>FRANCEEXTERNALMAJUSCULE GROUP</v>
      </c>
      <c r="B239" s="233" t="str">
        <f t="shared" si="13"/>
        <v>FRANCE</v>
      </c>
      <c r="C239" s="233" t="str">
        <f t="shared" si="14"/>
        <v>EXTERNAL</v>
      </c>
      <c r="D239" s="233" t="str">
        <f t="shared" si="15"/>
        <v>MAJUSCULE GROUP</v>
      </c>
      <c r="E239" s="269"/>
      <c r="F239" s="200"/>
      <c r="G239" s="197" t="s">
        <v>375</v>
      </c>
      <c r="H239" s="50">
        <v>22999.080999999998</v>
      </c>
      <c r="I239" s="50">
        <v>27362.912</v>
      </c>
      <c r="J239" s="50">
        <v>60867.74</v>
      </c>
      <c r="K239" s="50">
        <v>33658.544000000002</v>
      </c>
      <c r="L239" s="50">
        <v>534159.78799999994</v>
      </c>
      <c r="M239" s="50">
        <v>561368.98400000005</v>
      </c>
      <c r="N239" s="50">
        <v>595027.52800000005</v>
      </c>
    </row>
    <row r="240" spans="1:14" ht="13.5" hidden="1" thickBot="1">
      <c r="A240" s="232" t="str">
        <f t="shared" si="12"/>
        <v>FRANCEEXTERNALRPG ROUGIER&amp;PLE / GRAPHIGRO</v>
      </c>
      <c r="B240" s="233" t="str">
        <f t="shared" si="13"/>
        <v>FRANCE</v>
      </c>
      <c r="C240" s="233" t="str">
        <f t="shared" si="14"/>
        <v>EXTERNAL</v>
      </c>
      <c r="D240" s="233" t="str">
        <f t="shared" si="15"/>
        <v>RPG ROUGIER&amp;PLE / GRAPHIGRO</v>
      </c>
      <c r="E240" s="269"/>
      <c r="F240" s="200"/>
      <c r="G240" s="197" t="s">
        <v>376</v>
      </c>
      <c r="H240" s="50">
        <v>34764.447999999997</v>
      </c>
      <c r="I240" s="50">
        <v>31714.787</v>
      </c>
      <c r="J240" s="50">
        <v>71152.195000000007</v>
      </c>
      <c r="K240" s="50">
        <v>67356.962</v>
      </c>
      <c r="L240" s="50">
        <v>472477.967</v>
      </c>
      <c r="M240" s="50">
        <v>476273.2</v>
      </c>
      <c r="N240" s="50">
        <v>543630.16200000001</v>
      </c>
    </row>
    <row r="241" spans="1:14" ht="13.5" hidden="1" thickBot="1">
      <c r="A241" s="232" t="str">
        <f t="shared" si="12"/>
        <v>FRANCEEXTERNALART'PRO - ARTEIS</v>
      </c>
      <c r="B241" s="233" t="str">
        <f t="shared" si="13"/>
        <v>FRANCE</v>
      </c>
      <c r="C241" s="233" t="str">
        <f t="shared" si="14"/>
        <v>EXTERNAL</v>
      </c>
      <c r="D241" s="233" t="str">
        <f t="shared" si="15"/>
        <v>ART'PRO - ARTEIS</v>
      </c>
      <c r="E241" s="269"/>
      <c r="F241" s="200"/>
      <c r="G241" s="197" t="s">
        <v>377</v>
      </c>
      <c r="H241" s="50">
        <v>33764.839999999997</v>
      </c>
      <c r="I241" s="50">
        <v>31998.501</v>
      </c>
      <c r="J241" s="50">
        <v>76737.688999999998</v>
      </c>
      <c r="K241" s="50">
        <v>69435.115000000005</v>
      </c>
      <c r="L241" s="50">
        <v>442509.74699999997</v>
      </c>
      <c r="M241" s="50">
        <v>449812.321</v>
      </c>
      <c r="N241" s="50">
        <v>519247.43599999999</v>
      </c>
    </row>
    <row r="242" spans="1:14" ht="13.5" hidden="1" thickBot="1">
      <c r="A242" s="232" t="str">
        <f t="shared" si="12"/>
        <v>FRANCEEXTERNALESPACE CULTUREL LECLERC</v>
      </c>
      <c r="B242" s="233" t="str">
        <f t="shared" si="13"/>
        <v>FRANCE</v>
      </c>
      <c r="C242" s="233" t="str">
        <f t="shared" si="14"/>
        <v>EXTERNAL</v>
      </c>
      <c r="D242" s="233" t="str">
        <f t="shared" si="15"/>
        <v>ESPACE CULTUREL LECLERC</v>
      </c>
      <c r="E242" s="269"/>
      <c r="F242" s="200"/>
      <c r="G242" s="197" t="s">
        <v>378</v>
      </c>
      <c r="H242" s="50">
        <v>46710.616999999998</v>
      </c>
      <c r="I242" s="50">
        <v>40698.042999999998</v>
      </c>
      <c r="J242" s="50">
        <v>70032.479999999996</v>
      </c>
      <c r="K242" s="50">
        <v>85701.660999999993</v>
      </c>
      <c r="L242" s="50">
        <v>400932.103</v>
      </c>
      <c r="M242" s="50">
        <v>385262.92200000002</v>
      </c>
      <c r="N242" s="50">
        <v>470964.58299999998</v>
      </c>
    </row>
    <row r="243" spans="1:14" ht="13.5" hidden="1" thickBot="1">
      <c r="A243" s="232" t="str">
        <f t="shared" si="12"/>
        <v>FRANCEEXTERNALSubtotal (excluded)</v>
      </c>
      <c r="B243" s="233" t="str">
        <f t="shared" si="13"/>
        <v>FRANCE</v>
      </c>
      <c r="C243" s="233" t="str">
        <f t="shared" si="14"/>
        <v>EXTERNAL</v>
      </c>
      <c r="D243" s="233" t="str">
        <f t="shared" si="15"/>
        <v>Subtotal (excluded)</v>
      </c>
      <c r="E243" s="269"/>
      <c r="F243" s="200"/>
      <c r="G243" s="197" t="s">
        <v>272</v>
      </c>
      <c r="H243" s="50">
        <v>678409.51199999999</v>
      </c>
      <c r="I243" s="50">
        <v>585601.30700000003</v>
      </c>
      <c r="J243" s="50">
        <v>1180733.365</v>
      </c>
      <c r="K243" s="50">
        <v>1301298.2509999999</v>
      </c>
      <c r="L243" s="50">
        <v>8181659.3420000104</v>
      </c>
      <c r="M243" s="50">
        <v>8061094.4560000002</v>
      </c>
      <c r="N243" s="50">
        <v>-3923991.9909999701</v>
      </c>
    </row>
    <row r="244" spans="1:14" ht="13.5" hidden="1" thickBot="1">
      <c r="A244" s="232" t="str">
        <f t="shared" si="12"/>
        <v>FRANCEEXTERNALTotal</v>
      </c>
      <c r="B244" s="233" t="str">
        <f t="shared" si="13"/>
        <v>FRANCE</v>
      </c>
      <c r="C244" s="233" t="str">
        <f t="shared" si="14"/>
        <v>EXTERNAL</v>
      </c>
      <c r="D244" s="233" t="str">
        <f t="shared" si="15"/>
        <v>Total</v>
      </c>
      <c r="E244" s="270"/>
      <c r="F244" s="198"/>
      <c r="G244" s="197" t="s">
        <v>221</v>
      </c>
      <c r="H244" s="50">
        <v>1427436.139</v>
      </c>
      <c r="I244" s="50">
        <v>1319900.5279999999</v>
      </c>
      <c r="J244" s="50">
        <v>2471735.0290000001</v>
      </c>
      <c r="K244" s="50">
        <v>2842965.642</v>
      </c>
      <c r="L244" s="50">
        <v>18693716.528000001</v>
      </c>
      <c r="M244" s="50">
        <v>18322485.914999999</v>
      </c>
      <c r="N244" s="50">
        <v>21165451.557</v>
      </c>
    </row>
    <row r="245" spans="1:14" ht="13.5" hidden="1" thickBot="1">
      <c r="A245" s="232" t="str">
        <f t="shared" si="12"/>
        <v>IBERIAEXPORTAC PAES TEIXEIRA LDA GROUP</v>
      </c>
      <c r="B245" s="233" t="str">
        <f t="shared" si="13"/>
        <v>IBERIA</v>
      </c>
      <c r="C245" s="233" t="str">
        <f t="shared" si="14"/>
        <v>EXPORT</v>
      </c>
      <c r="D245" s="233" t="str">
        <f t="shared" si="15"/>
        <v>AC PAES TEIXEIRA LDA GROUP</v>
      </c>
      <c r="E245" s="268" t="s">
        <v>162</v>
      </c>
      <c r="F245" s="452" t="s">
        <v>261</v>
      </c>
      <c r="G245" s="452" t="s">
        <v>379</v>
      </c>
      <c r="H245" s="46"/>
      <c r="I245" s="47">
        <v>21237.83</v>
      </c>
      <c r="J245" s="47">
        <v>21237.83</v>
      </c>
      <c r="K245" s="46"/>
      <c r="L245" s="47">
        <v>97209.97</v>
      </c>
      <c r="M245" s="47">
        <v>118447.8</v>
      </c>
      <c r="N245" s="50">
        <v>118447.8</v>
      </c>
    </row>
    <row r="246" spans="1:14" ht="13.5" hidden="1" thickBot="1">
      <c r="A246" s="232" t="str">
        <f t="shared" si="12"/>
        <v>IBERIAEXPORTIMAGINARIUM</v>
      </c>
      <c r="B246" s="233" t="str">
        <f t="shared" si="13"/>
        <v>IBERIA</v>
      </c>
      <c r="C246" s="233" t="str">
        <f t="shared" si="14"/>
        <v>EXPORT</v>
      </c>
      <c r="D246" s="233" t="str">
        <f t="shared" si="15"/>
        <v>IMAGINARIUM</v>
      </c>
      <c r="E246" s="269"/>
      <c r="F246" s="453"/>
      <c r="G246" s="452" t="s">
        <v>380</v>
      </c>
      <c r="H246" s="46"/>
      <c r="I246" s="46"/>
      <c r="J246" s="47">
        <v>23920</v>
      </c>
      <c r="K246" s="46"/>
      <c r="L246" s="46"/>
      <c r="M246" s="47">
        <v>23920</v>
      </c>
      <c r="N246" s="50">
        <v>23920</v>
      </c>
    </row>
    <row r="247" spans="1:14" ht="13.5" hidden="1" thickBot="1">
      <c r="A247" s="232" t="str">
        <f t="shared" si="12"/>
        <v>IBERIAEXPORTMAURI'S EXCLUSIVAS, S.A</v>
      </c>
      <c r="B247" s="233" t="str">
        <f t="shared" si="13"/>
        <v>IBERIA</v>
      </c>
      <c r="C247" s="233" t="str">
        <f t="shared" si="14"/>
        <v>EXPORT</v>
      </c>
      <c r="D247" s="233" t="str">
        <f t="shared" si="15"/>
        <v>MAURI'S EXCLUSIVAS, S.A</v>
      </c>
      <c r="E247" s="269"/>
      <c r="F247" s="453"/>
      <c r="G247" s="452" t="s">
        <v>381</v>
      </c>
      <c r="H247" s="46"/>
      <c r="I247" s="47">
        <v>3461.81</v>
      </c>
      <c r="J247" s="47">
        <v>3461.81</v>
      </c>
      <c r="K247" s="46"/>
      <c r="L247" s="46"/>
      <c r="M247" s="47">
        <v>3461.81</v>
      </c>
      <c r="N247" s="50">
        <v>3461.81</v>
      </c>
    </row>
    <row r="248" spans="1:14" ht="13.5" hidden="1" thickBot="1">
      <c r="A248" s="232" t="str">
        <f t="shared" si="12"/>
        <v>IBERIAEXPORTPAPELERIA TELLI, S.L.</v>
      </c>
      <c r="B248" s="233" t="str">
        <f t="shared" si="13"/>
        <v>IBERIA</v>
      </c>
      <c r="C248" s="233" t="str">
        <f t="shared" si="14"/>
        <v>EXPORT</v>
      </c>
      <c r="D248" s="233" t="str">
        <f t="shared" si="15"/>
        <v>PAPELERIA TELLI, S.L.</v>
      </c>
      <c r="E248" s="269"/>
      <c r="F248" s="453"/>
      <c r="G248" s="452" t="s">
        <v>382</v>
      </c>
      <c r="H248" s="46"/>
      <c r="I248" s="46"/>
      <c r="J248" s="46"/>
      <c r="K248" s="46"/>
      <c r="L248" s="47">
        <v>842.83</v>
      </c>
      <c r="M248" s="47">
        <v>842.83</v>
      </c>
      <c r="N248" s="50">
        <v>842.83</v>
      </c>
    </row>
    <row r="249" spans="1:14" ht="13.5" hidden="1" thickBot="1">
      <c r="A249" s="232" t="str">
        <f t="shared" si="12"/>
        <v>IBERIAEXPORTSubtotal (excluded)</v>
      </c>
      <c r="B249" s="233" t="str">
        <f t="shared" si="13"/>
        <v>IBERIA</v>
      </c>
      <c r="C249" s="233" t="str">
        <f t="shared" si="14"/>
        <v>EXPORT</v>
      </c>
      <c r="D249" s="233" t="str">
        <f t="shared" si="15"/>
        <v>Subtotal (excluded)</v>
      </c>
      <c r="E249" s="269"/>
      <c r="F249" s="453"/>
      <c r="G249" s="262" t="s">
        <v>272</v>
      </c>
      <c r="H249" s="265"/>
      <c r="I249" s="263">
        <v>0</v>
      </c>
      <c r="J249" s="263">
        <v>0</v>
      </c>
      <c r="K249" s="265"/>
      <c r="L249" s="263">
        <v>0</v>
      </c>
      <c r="M249" s="263">
        <v>0</v>
      </c>
      <c r="N249" s="264">
        <v>-171372.08</v>
      </c>
    </row>
    <row r="250" spans="1:14" ht="13.5" hidden="1" thickBot="1">
      <c r="A250" s="232" t="str">
        <f t="shared" si="12"/>
        <v>IBERIAEXPORTTotal</v>
      </c>
      <c r="B250" s="233" t="str">
        <f t="shared" si="13"/>
        <v>IBERIA</v>
      </c>
      <c r="C250" s="233" t="str">
        <f t="shared" si="14"/>
        <v>EXPORT</v>
      </c>
      <c r="D250" s="233" t="str">
        <f t="shared" si="15"/>
        <v>Total</v>
      </c>
      <c r="E250" s="269"/>
      <c r="F250" s="454"/>
      <c r="G250" s="197" t="s">
        <v>221</v>
      </c>
      <c r="H250" s="49"/>
      <c r="I250" s="50">
        <v>24699.64</v>
      </c>
      <c r="J250" s="50">
        <v>48619.64</v>
      </c>
      <c r="K250" s="49"/>
      <c r="L250" s="50">
        <v>98052.800000000003</v>
      </c>
      <c r="M250" s="50">
        <v>146672.44</v>
      </c>
      <c r="N250" s="50">
        <v>146672.44</v>
      </c>
    </row>
    <row r="251" spans="1:14" ht="13.5" hidden="1" thickBot="1">
      <c r="A251" s="232" t="str">
        <f t="shared" si="12"/>
        <v>IBERIAHOMECARREFOUR GROUP</v>
      </c>
      <c r="B251" s="233" t="str">
        <f t="shared" si="13"/>
        <v>IBERIA</v>
      </c>
      <c r="C251" s="233" t="str">
        <f t="shared" si="14"/>
        <v>HOME</v>
      </c>
      <c r="D251" s="233" t="str">
        <f t="shared" si="15"/>
        <v>CARREFOUR GROUP</v>
      </c>
      <c r="E251" s="269"/>
      <c r="F251" s="452" t="s">
        <v>273</v>
      </c>
      <c r="G251" s="452" t="s">
        <v>361</v>
      </c>
      <c r="H251" s="47">
        <v>21356.85</v>
      </c>
      <c r="I251" s="47">
        <v>54304.14</v>
      </c>
      <c r="J251" s="47">
        <v>54727.01</v>
      </c>
      <c r="K251" s="47">
        <v>40527.94</v>
      </c>
      <c r="L251" s="47">
        <v>207918.89</v>
      </c>
      <c r="M251" s="47">
        <v>222117.96</v>
      </c>
      <c r="N251" s="50">
        <v>262645.90000000002</v>
      </c>
    </row>
    <row r="252" spans="1:14" ht="13.5" hidden="1" thickBot="1">
      <c r="A252" s="232" t="str">
        <f t="shared" si="12"/>
        <v>IBERIAHOMEFIRMO AVS-PAP. E PAPEL.,S.A.</v>
      </c>
      <c r="B252" s="233" t="str">
        <f t="shared" si="13"/>
        <v>IBERIA</v>
      </c>
      <c r="C252" s="233" t="str">
        <f t="shared" si="14"/>
        <v>HOME</v>
      </c>
      <c r="D252" s="233" t="str">
        <f t="shared" si="15"/>
        <v>FIRMO AVS-PAP. E PAPEL.,S.A.</v>
      </c>
      <c r="E252" s="269"/>
      <c r="F252" s="453"/>
      <c r="G252" s="452" t="s">
        <v>383</v>
      </c>
      <c r="H252" s="47">
        <v>11447.91</v>
      </c>
      <c r="I252" s="47">
        <v>11215.52</v>
      </c>
      <c r="J252" s="47">
        <v>18384.29</v>
      </c>
      <c r="K252" s="47">
        <v>11447.91</v>
      </c>
      <c r="L252" s="47">
        <v>114872.74</v>
      </c>
      <c r="M252" s="47">
        <v>121809.12</v>
      </c>
      <c r="N252" s="50">
        <v>133257.03</v>
      </c>
    </row>
    <row r="253" spans="1:14" ht="13.5" hidden="1" thickBot="1">
      <c r="A253" s="232" t="str">
        <f t="shared" si="12"/>
        <v>IBERIAHOMEBELLAS ARTES JECO, S.L.</v>
      </c>
      <c r="B253" s="233" t="str">
        <f t="shared" si="13"/>
        <v>IBERIA</v>
      </c>
      <c r="C253" s="233" t="str">
        <f t="shared" si="14"/>
        <v>HOME</v>
      </c>
      <c r="D253" s="233" t="str">
        <f t="shared" si="15"/>
        <v>BELLAS ARTES JECO, S.L.</v>
      </c>
      <c r="E253" s="269"/>
      <c r="F253" s="453"/>
      <c r="G253" s="452" t="s">
        <v>384</v>
      </c>
      <c r="H253" s="47">
        <v>12932.93</v>
      </c>
      <c r="I253" s="47">
        <v>3781.17</v>
      </c>
      <c r="J253" s="47">
        <v>5845.92</v>
      </c>
      <c r="K253" s="47">
        <v>20550.990000000002</v>
      </c>
      <c r="L253" s="47">
        <v>118132.02</v>
      </c>
      <c r="M253" s="47">
        <v>103426.95</v>
      </c>
      <c r="N253" s="50">
        <v>123977.94</v>
      </c>
    </row>
    <row r="254" spans="1:14" ht="13.5" hidden="1" thickBot="1">
      <c r="A254" s="232" t="str">
        <f t="shared" si="12"/>
        <v>IBERIAHOMEBCN-ART, S.L.</v>
      </c>
      <c r="B254" s="233" t="str">
        <f t="shared" si="13"/>
        <v>IBERIA</v>
      </c>
      <c r="C254" s="233" t="str">
        <f t="shared" si="14"/>
        <v>HOME</v>
      </c>
      <c r="D254" s="233" t="str">
        <f t="shared" si="15"/>
        <v>BCN-ART, S.L.</v>
      </c>
      <c r="E254" s="269"/>
      <c r="F254" s="453"/>
      <c r="G254" s="452" t="s">
        <v>385</v>
      </c>
      <c r="H254" s="47">
        <v>7249.09</v>
      </c>
      <c r="I254" s="47">
        <v>6377.63</v>
      </c>
      <c r="J254" s="47">
        <v>13118.97</v>
      </c>
      <c r="K254" s="47">
        <v>11765.45</v>
      </c>
      <c r="L254" s="47">
        <v>67274.289999999994</v>
      </c>
      <c r="M254" s="47">
        <v>68627.81</v>
      </c>
      <c r="N254" s="50">
        <v>80393.259999999995</v>
      </c>
    </row>
    <row r="255" spans="1:14" ht="13.5" hidden="1" thickBot="1">
      <c r="A255" s="232" t="str">
        <f t="shared" si="12"/>
        <v>IBERIAHOMEIMAGINARIUM, S.A.</v>
      </c>
      <c r="B255" s="233" t="str">
        <f t="shared" si="13"/>
        <v>IBERIA</v>
      </c>
      <c r="C255" s="233" t="str">
        <f t="shared" si="14"/>
        <v>HOME</v>
      </c>
      <c r="D255" s="233" t="str">
        <f t="shared" si="15"/>
        <v>IMAGINARIUM, S.A.</v>
      </c>
      <c r="E255" s="269"/>
      <c r="F255" s="453"/>
      <c r="G255" s="452" t="s">
        <v>386</v>
      </c>
      <c r="H255" s="46"/>
      <c r="I255" s="46"/>
      <c r="J255" s="46"/>
      <c r="K255" s="47">
        <v>17472.759999999998</v>
      </c>
      <c r="L255" s="47">
        <v>76629.48</v>
      </c>
      <c r="M255" s="47">
        <v>59156.72</v>
      </c>
      <c r="N255" s="50">
        <v>76629.48</v>
      </c>
    </row>
    <row r="256" spans="1:14" ht="13.5" hidden="1" thickBot="1">
      <c r="A256" s="232" t="str">
        <f t="shared" si="12"/>
        <v>IBERIAHOMECOMERCIO E IND.DE QUADROS, LDA</v>
      </c>
      <c r="B256" s="233" t="str">
        <f t="shared" si="13"/>
        <v>IBERIA</v>
      </c>
      <c r="C256" s="233" t="str">
        <f t="shared" si="14"/>
        <v>HOME</v>
      </c>
      <c r="D256" s="233" t="str">
        <f t="shared" si="15"/>
        <v>COMERCIO E IND.DE QUADROS, LDA</v>
      </c>
      <c r="E256" s="269"/>
      <c r="F256" s="453"/>
      <c r="G256" s="452" t="s">
        <v>387</v>
      </c>
      <c r="H256" s="47">
        <v>8469.4699999999993</v>
      </c>
      <c r="I256" s="47">
        <v>11803.5</v>
      </c>
      <c r="J256" s="47">
        <v>15715.75</v>
      </c>
      <c r="K256" s="47">
        <v>25725.62</v>
      </c>
      <c r="L256" s="47">
        <v>53391.37</v>
      </c>
      <c r="M256" s="47">
        <v>43381.5</v>
      </c>
      <c r="N256" s="50">
        <v>69107.12</v>
      </c>
    </row>
    <row r="257" spans="1:14" ht="13.5" hidden="1" thickBot="1">
      <c r="A257" s="232" t="str">
        <f t="shared" si="12"/>
        <v>IBERIAHOMEPARTY FIESTA DISTRIBUTIONS,S.L</v>
      </c>
      <c r="B257" s="233" t="str">
        <f t="shared" si="13"/>
        <v>IBERIA</v>
      </c>
      <c r="C257" s="233" t="str">
        <f t="shared" si="14"/>
        <v>HOME</v>
      </c>
      <c r="D257" s="233" t="str">
        <f t="shared" si="15"/>
        <v>PARTY FIESTA DISTRIBUTIONS,S.L</v>
      </c>
      <c r="E257" s="269"/>
      <c r="F257" s="453"/>
      <c r="G257" s="452" t="s">
        <v>388</v>
      </c>
      <c r="H257" s="46"/>
      <c r="I257" s="47">
        <v>11737.95</v>
      </c>
      <c r="J257" s="47">
        <v>21104.76</v>
      </c>
      <c r="K257" s="47">
        <v>7699</v>
      </c>
      <c r="L257" s="47">
        <v>38672.589999999997</v>
      </c>
      <c r="M257" s="47">
        <v>52078.35</v>
      </c>
      <c r="N257" s="50">
        <v>59777.35</v>
      </c>
    </row>
    <row r="258" spans="1:14" ht="13.5" hidden="1" thickBot="1">
      <c r="A258" s="232" t="str">
        <f t="shared" si="12"/>
        <v>IBERIAHOMEMIRANDA</v>
      </c>
      <c r="B258" s="233" t="str">
        <f t="shared" si="13"/>
        <v>IBERIA</v>
      </c>
      <c r="C258" s="233" t="str">
        <f t="shared" si="14"/>
        <v>HOME</v>
      </c>
      <c r="D258" s="233" t="str">
        <f t="shared" si="15"/>
        <v>MIRANDA</v>
      </c>
      <c r="E258" s="269"/>
      <c r="F258" s="453"/>
      <c r="G258" s="452" t="s">
        <v>389</v>
      </c>
      <c r="H258" s="47">
        <v>5227.3900000000003</v>
      </c>
      <c r="I258" s="47">
        <v>5518.4</v>
      </c>
      <c r="J258" s="47">
        <v>9725.93</v>
      </c>
      <c r="K258" s="47">
        <v>7999.88</v>
      </c>
      <c r="L258" s="47">
        <v>49189.99</v>
      </c>
      <c r="M258" s="47">
        <v>50916.04</v>
      </c>
      <c r="N258" s="50">
        <v>58915.92</v>
      </c>
    </row>
    <row r="259" spans="1:14" ht="13.5" hidden="1" thickBot="1">
      <c r="A259" s="232" t="str">
        <f t="shared" si="12"/>
        <v>IBERIAHOMEARTESANIA CHOPO, S.L.</v>
      </c>
      <c r="B259" s="233" t="str">
        <f t="shared" si="13"/>
        <v>IBERIA</v>
      </c>
      <c r="C259" s="233" t="str">
        <f t="shared" si="14"/>
        <v>HOME</v>
      </c>
      <c r="D259" s="233" t="str">
        <f t="shared" si="15"/>
        <v>ARTESANIA CHOPO, S.L.</v>
      </c>
      <c r="E259" s="269"/>
      <c r="F259" s="453"/>
      <c r="G259" s="452" t="s">
        <v>390</v>
      </c>
      <c r="H259" s="47">
        <v>4951.63</v>
      </c>
      <c r="I259" s="47">
        <v>2776.82</v>
      </c>
      <c r="J259" s="47">
        <v>6496.53</v>
      </c>
      <c r="K259" s="47">
        <v>9136.23</v>
      </c>
      <c r="L259" s="47">
        <v>44836.94</v>
      </c>
      <c r="M259" s="47">
        <v>42197.24</v>
      </c>
      <c r="N259" s="50">
        <v>51333.47</v>
      </c>
    </row>
    <row r="260" spans="1:14" ht="13.5" hidden="1" thickBot="1">
      <c r="A260" s="232" t="str">
        <f t="shared" si="12"/>
        <v>IBERIAHOMESANCHEZ MARQUEZ, S.A.</v>
      </c>
      <c r="B260" s="233" t="str">
        <f t="shared" si="13"/>
        <v>IBERIA</v>
      </c>
      <c r="C260" s="233" t="str">
        <f t="shared" si="14"/>
        <v>HOME</v>
      </c>
      <c r="D260" s="233" t="str">
        <f t="shared" si="15"/>
        <v>SANCHEZ MARQUEZ, S.A.</v>
      </c>
      <c r="E260" s="269"/>
      <c r="F260" s="453"/>
      <c r="G260" s="452" t="s">
        <v>391</v>
      </c>
      <c r="H260" s="47">
        <v>5990.78</v>
      </c>
      <c r="I260" s="47">
        <v>3984.17</v>
      </c>
      <c r="J260" s="47">
        <v>7521.21</v>
      </c>
      <c r="K260" s="47">
        <v>11740.08</v>
      </c>
      <c r="L260" s="47">
        <v>43700.66</v>
      </c>
      <c r="M260" s="47">
        <v>39481.79</v>
      </c>
      <c r="N260" s="50">
        <v>51221.87</v>
      </c>
    </row>
    <row r="261" spans="1:14" ht="13.5" hidden="1" thickBot="1">
      <c r="A261" s="232" t="str">
        <f t="shared" si="12"/>
        <v>IBERIAHOMESubtotal (excluded)</v>
      </c>
      <c r="B261" s="233" t="str">
        <f t="shared" si="13"/>
        <v>IBERIA</v>
      </c>
      <c r="C261" s="233" t="str">
        <f t="shared" si="14"/>
        <v>HOME</v>
      </c>
      <c r="D261" s="233" t="str">
        <f t="shared" si="15"/>
        <v>Subtotal (excluded)</v>
      </c>
      <c r="E261" s="269"/>
      <c r="F261" s="453"/>
      <c r="G261" s="262" t="s">
        <v>272</v>
      </c>
      <c r="H261" s="263">
        <v>69939.41</v>
      </c>
      <c r="I261" s="263">
        <v>87509.61</v>
      </c>
      <c r="J261" s="263">
        <v>176003.72</v>
      </c>
      <c r="K261" s="263">
        <v>176704.38</v>
      </c>
      <c r="L261" s="263">
        <v>1028276.11</v>
      </c>
      <c r="M261" s="263">
        <v>1025792.17</v>
      </c>
      <c r="N261" s="264">
        <v>55496.849999999598</v>
      </c>
    </row>
    <row r="262" spans="1:14" ht="13.5" hidden="1" thickBot="1">
      <c r="A262" s="232" t="str">
        <f t="shared" ref="A262:A325" si="16">B262&amp;C262&amp;D262</f>
        <v>IBERIAHOMETotal</v>
      </c>
      <c r="B262" s="233" t="str">
        <f t="shared" ref="B262:B325" si="17">IF(E262="",B261,E262)</f>
        <v>IBERIA</v>
      </c>
      <c r="C262" s="233" t="str">
        <f t="shared" ref="C262:C325" si="18">IF(F262="",C261,F262)</f>
        <v>HOME</v>
      </c>
      <c r="D262" s="233" t="str">
        <f t="shared" ref="D262:D325" si="19">IF(G262="",D261,G262)</f>
        <v>Total</v>
      </c>
      <c r="E262" s="269"/>
      <c r="F262" s="454"/>
      <c r="G262" s="197" t="s">
        <v>221</v>
      </c>
      <c r="H262" s="50">
        <v>151952.99</v>
      </c>
      <c r="I262" s="50">
        <v>200783.96</v>
      </c>
      <c r="J262" s="50">
        <v>328644.09000000003</v>
      </c>
      <c r="K262" s="50">
        <v>340770.24</v>
      </c>
      <c r="L262" s="50">
        <v>1842895.08</v>
      </c>
      <c r="M262" s="50">
        <v>1828985.65</v>
      </c>
      <c r="N262" s="50">
        <v>2179140.88</v>
      </c>
    </row>
    <row r="263" spans="1:14" ht="13.5" hidden="1" thickBot="1">
      <c r="A263" s="232" t="str">
        <f t="shared" si="16"/>
        <v>IBERIAEXTERNALCARREFOUR GROUP</v>
      </c>
      <c r="B263" s="233" t="str">
        <f t="shared" si="17"/>
        <v>IBERIA</v>
      </c>
      <c r="C263" s="233" t="str">
        <f t="shared" si="18"/>
        <v>EXTERNAL</v>
      </c>
      <c r="D263" s="233" t="str">
        <f t="shared" si="19"/>
        <v>CARREFOUR GROUP</v>
      </c>
      <c r="E263" s="269"/>
      <c r="F263" s="197" t="s">
        <v>243</v>
      </c>
      <c r="G263" s="197" t="s">
        <v>361</v>
      </c>
      <c r="H263" s="50">
        <v>21356.85</v>
      </c>
      <c r="I263" s="50">
        <v>54304.14</v>
      </c>
      <c r="J263" s="50">
        <v>54727.01</v>
      </c>
      <c r="K263" s="50">
        <v>40527.94</v>
      </c>
      <c r="L263" s="50">
        <v>207918.89</v>
      </c>
      <c r="M263" s="50">
        <v>222117.96</v>
      </c>
      <c r="N263" s="50">
        <v>262645.90000000002</v>
      </c>
    </row>
    <row r="264" spans="1:14" ht="13.5" hidden="1" thickBot="1">
      <c r="A264" s="232" t="str">
        <f t="shared" si="16"/>
        <v>IBERIAEXTERNALFIRMO AVS-PAP. E PAPEL.,S.A.</v>
      </c>
      <c r="B264" s="233" t="str">
        <f t="shared" si="17"/>
        <v>IBERIA</v>
      </c>
      <c r="C264" s="233" t="str">
        <f t="shared" si="18"/>
        <v>EXTERNAL</v>
      </c>
      <c r="D264" s="233" t="str">
        <f t="shared" si="19"/>
        <v>FIRMO AVS-PAP. E PAPEL.,S.A.</v>
      </c>
      <c r="E264" s="269"/>
      <c r="F264" s="200"/>
      <c r="G264" s="197" t="s">
        <v>383</v>
      </c>
      <c r="H264" s="50">
        <v>11447.91</v>
      </c>
      <c r="I264" s="50">
        <v>11215.52</v>
      </c>
      <c r="J264" s="50">
        <v>18384.29</v>
      </c>
      <c r="K264" s="50">
        <v>11447.91</v>
      </c>
      <c r="L264" s="50">
        <v>114872.74</v>
      </c>
      <c r="M264" s="50">
        <v>121809.12</v>
      </c>
      <c r="N264" s="50">
        <v>133257.03</v>
      </c>
    </row>
    <row r="265" spans="1:14" ht="13.5" hidden="1" thickBot="1">
      <c r="A265" s="232" t="str">
        <f t="shared" si="16"/>
        <v>IBERIAEXTERNALBELLAS ARTES JECO, S.L.</v>
      </c>
      <c r="B265" s="233" t="str">
        <f t="shared" si="17"/>
        <v>IBERIA</v>
      </c>
      <c r="C265" s="233" t="str">
        <f t="shared" si="18"/>
        <v>EXTERNAL</v>
      </c>
      <c r="D265" s="233" t="str">
        <f t="shared" si="19"/>
        <v>BELLAS ARTES JECO, S.L.</v>
      </c>
      <c r="E265" s="269"/>
      <c r="F265" s="200"/>
      <c r="G265" s="197" t="s">
        <v>384</v>
      </c>
      <c r="H265" s="50">
        <v>12932.93</v>
      </c>
      <c r="I265" s="50">
        <v>3781.17</v>
      </c>
      <c r="J265" s="50">
        <v>5845.92</v>
      </c>
      <c r="K265" s="50">
        <v>20550.990000000002</v>
      </c>
      <c r="L265" s="50">
        <v>118132.02</v>
      </c>
      <c r="M265" s="50">
        <v>103426.95</v>
      </c>
      <c r="N265" s="50">
        <v>123977.94</v>
      </c>
    </row>
    <row r="266" spans="1:14" ht="13.5" hidden="1" thickBot="1">
      <c r="A266" s="232" t="str">
        <f t="shared" si="16"/>
        <v>IBERIAEXTERNALAC PAES TEIXEIRA LDA GROUP</v>
      </c>
      <c r="B266" s="233" t="str">
        <f t="shared" si="17"/>
        <v>IBERIA</v>
      </c>
      <c r="C266" s="233" t="str">
        <f t="shared" si="18"/>
        <v>EXTERNAL</v>
      </c>
      <c r="D266" s="233" t="str">
        <f t="shared" si="19"/>
        <v>AC PAES TEIXEIRA LDA GROUP</v>
      </c>
      <c r="E266" s="269"/>
      <c r="F266" s="200"/>
      <c r="G266" s="197" t="s">
        <v>379</v>
      </c>
      <c r="H266" s="49"/>
      <c r="I266" s="50">
        <v>21237.83</v>
      </c>
      <c r="J266" s="50">
        <v>21237.83</v>
      </c>
      <c r="K266" s="49"/>
      <c r="L266" s="50">
        <v>97209.97</v>
      </c>
      <c r="M266" s="50">
        <v>118447.8</v>
      </c>
      <c r="N266" s="50">
        <v>118447.8</v>
      </c>
    </row>
    <row r="267" spans="1:14" ht="13.5" hidden="1" thickBot="1">
      <c r="A267" s="232" t="str">
        <f t="shared" si="16"/>
        <v>IBERIAEXTERNALBCN-ART, S.L.</v>
      </c>
      <c r="B267" s="233" t="str">
        <f t="shared" si="17"/>
        <v>IBERIA</v>
      </c>
      <c r="C267" s="233" t="str">
        <f t="shared" si="18"/>
        <v>EXTERNAL</v>
      </c>
      <c r="D267" s="233" t="str">
        <f t="shared" si="19"/>
        <v>BCN-ART, S.L.</v>
      </c>
      <c r="E267" s="269"/>
      <c r="F267" s="200"/>
      <c r="G267" s="197" t="s">
        <v>385</v>
      </c>
      <c r="H267" s="50">
        <v>7249.09</v>
      </c>
      <c r="I267" s="50">
        <v>6377.63</v>
      </c>
      <c r="J267" s="50">
        <v>13118.97</v>
      </c>
      <c r="K267" s="50">
        <v>11765.45</v>
      </c>
      <c r="L267" s="50">
        <v>67274.289999999994</v>
      </c>
      <c r="M267" s="50">
        <v>68627.81</v>
      </c>
      <c r="N267" s="50">
        <v>80393.259999999995</v>
      </c>
    </row>
    <row r="268" spans="1:14" ht="13.5" hidden="1" thickBot="1">
      <c r="A268" s="232" t="str">
        <f t="shared" si="16"/>
        <v>IBERIAEXTERNALIMAGINARIUM, S.A.</v>
      </c>
      <c r="B268" s="233" t="str">
        <f t="shared" si="17"/>
        <v>IBERIA</v>
      </c>
      <c r="C268" s="233" t="str">
        <f t="shared" si="18"/>
        <v>EXTERNAL</v>
      </c>
      <c r="D268" s="233" t="str">
        <f t="shared" si="19"/>
        <v>IMAGINARIUM, S.A.</v>
      </c>
      <c r="E268" s="269"/>
      <c r="F268" s="200"/>
      <c r="G268" s="197" t="s">
        <v>386</v>
      </c>
      <c r="H268" s="49"/>
      <c r="I268" s="49"/>
      <c r="J268" s="49"/>
      <c r="K268" s="50">
        <v>17472.759999999998</v>
      </c>
      <c r="L268" s="50">
        <v>76629.48</v>
      </c>
      <c r="M268" s="50">
        <v>59156.72</v>
      </c>
      <c r="N268" s="50">
        <v>76629.48</v>
      </c>
    </row>
    <row r="269" spans="1:14" ht="13.5" hidden="1" thickBot="1">
      <c r="A269" s="232" t="str">
        <f t="shared" si="16"/>
        <v>IBERIAEXTERNALCOMERCIO E IND.DE QUADROS, LDA</v>
      </c>
      <c r="B269" s="233" t="str">
        <f t="shared" si="17"/>
        <v>IBERIA</v>
      </c>
      <c r="C269" s="233" t="str">
        <f t="shared" si="18"/>
        <v>EXTERNAL</v>
      </c>
      <c r="D269" s="233" t="str">
        <f t="shared" si="19"/>
        <v>COMERCIO E IND.DE QUADROS, LDA</v>
      </c>
      <c r="E269" s="269"/>
      <c r="F269" s="200"/>
      <c r="G269" s="197" t="s">
        <v>387</v>
      </c>
      <c r="H269" s="50">
        <v>8469.4699999999993</v>
      </c>
      <c r="I269" s="50">
        <v>11803.5</v>
      </c>
      <c r="J269" s="50">
        <v>15715.75</v>
      </c>
      <c r="K269" s="50">
        <v>25725.62</v>
      </c>
      <c r="L269" s="50">
        <v>53391.37</v>
      </c>
      <c r="M269" s="50">
        <v>43381.5</v>
      </c>
      <c r="N269" s="50">
        <v>69107.12</v>
      </c>
    </row>
    <row r="270" spans="1:14" ht="13.5" hidden="1" thickBot="1">
      <c r="A270" s="232" t="str">
        <f t="shared" si="16"/>
        <v>IBERIAEXTERNALPARTY FIESTA DISTRIBUTIONS,S.L</v>
      </c>
      <c r="B270" s="233" t="str">
        <f t="shared" si="17"/>
        <v>IBERIA</v>
      </c>
      <c r="C270" s="233" t="str">
        <f t="shared" si="18"/>
        <v>EXTERNAL</v>
      </c>
      <c r="D270" s="233" t="str">
        <f t="shared" si="19"/>
        <v>PARTY FIESTA DISTRIBUTIONS,S.L</v>
      </c>
      <c r="E270" s="269"/>
      <c r="F270" s="200"/>
      <c r="G270" s="197" t="s">
        <v>388</v>
      </c>
      <c r="H270" s="49"/>
      <c r="I270" s="50">
        <v>11737.95</v>
      </c>
      <c r="J270" s="50">
        <v>21104.76</v>
      </c>
      <c r="K270" s="50">
        <v>7699</v>
      </c>
      <c r="L270" s="50">
        <v>38672.589999999997</v>
      </c>
      <c r="M270" s="50">
        <v>52078.35</v>
      </c>
      <c r="N270" s="50">
        <v>59777.35</v>
      </c>
    </row>
    <row r="271" spans="1:14" ht="13.5" hidden="1" thickBot="1">
      <c r="A271" s="232" t="str">
        <f t="shared" si="16"/>
        <v>IBERIAEXTERNALMIRANDA</v>
      </c>
      <c r="B271" s="233" t="str">
        <f t="shared" si="17"/>
        <v>IBERIA</v>
      </c>
      <c r="C271" s="233" t="str">
        <f t="shared" si="18"/>
        <v>EXTERNAL</v>
      </c>
      <c r="D271" s="233" t="str">
        <f t="shared" si="19"/>
        <v>MIRANDA</v>
      </c>
      <c r="E271" s="269"/>
      <c r="F271" s="200"/>
      <c r="G271" s="197" t="s">
        <v>389</v>
      </c>
      <c r="H271" s="50">
        <v>5227.3900000000003</v>
      </c>
      <c r="I271" s="50">
        <v>5518.4</v>
      </c>
      <c r="J271" s="50">
        <v>9725.93</v>
      </c>
      <c r="K271" s="50">
        <v>7999.88</v>
      </c>
      <c r="L271" s="50">
        <v>49189.99</v>
      </c>
      <c r="M271" s="50">
        <v>50916.04</v>
      </c>
      <c r="N271" s="50">
        <v>58915.92</v>
      </c>
    </row>
    <row r="272" spans="1:14" ht="13.5" hidden="1" thickBot="1">
      <c r="A272" s="232" t="str">
        <f t="shared" si="16"/>
        <v>IBERIAEXTERNALARTESANIA CHOPO, S.L.</v>
      </c>
      <c r="B272" s="233" t="str">
        <f t="shared" si="17"/>
        <v>IBERIA</v>
      </c>
      <c r="C272" s="233" t="str">
        <f t="shared" si="18"/>
        <v>EXTERNAL</v>
      </c>
      <c r="D272" s="233" t="str">
        <f t="shared" si="19"/>
        <v>ARTESANIA CHOPO, S.L.</v>
      </c>
      <c r="E272" s="269"/>
      <c r="F272" s="200"/>
      <c r="G272" s="197" t="s">
        <v>390</v>
      </c>
      <c r="H272" s="50">
        <v>4951.63</v>
      </c>
      <c r="I272" s="50">
        <v>2776.82</v>
      </c>
      <c r="J272" s="50">
        <v>6496.53</v>
      </c>
      <c r="K272" s="50">
        <v>9136.23</v>
      </c>
      <c r="L272" s="50">
        <v>44836.94</v>
      </c>
      <c r="M272" s="50">
        <v>42197.24</v>
      </c>
      <c r="N272" s="50">
        <v>51333.47</v>
      </c>
    </row>
    <row r="273" spans="1:14" ht="13.5" hidden="1" thickBot="1">
      <c r="A273" s="232" t="str">
        <f t="shared" si="16"/>
        <v>IBERIAEXTERNALSubtotal (excluded)</v>
      </c>
      <c r="B273" s="233" t="str">
        <f t="shared" si="17"/>
        <v>IBERIA</v>
      </c>
      <c r="C273" s="233" t="str">
        <f t="shared" si="18"/>
        <v>EXTERNAL</v>
      </c>
      <c r="D273" s="233" t="str">
        <f t="shared" si="19"/>
        <v>Subtotal (excluded)</v>
      </c>
      <c r="E273" s="269"/>
      <c r="F273" s="200"/>
      <c r="G273" s="197" t="s">
        <v>272</v>
      </c>
      <c r="H273" s="50">
        <v>69939.41</v>
      </c>
      <c r="I273" s="50">
        <v>90161.91</v>
      </c>
      <c r="J273" s="50">
        <v>202939.41</v>
      </c>
      <c r="K273" s="50">
        <v>176704.38</v>
      </c>
      <c r="L273" s="50">
        <v>1041243.64</v>
      </c>
      <c r="M273" s="50">
        <v>1053415.1499999999</v>
      </c>
      <c r="N273" s="50">
        <v>50248.2699999986</v>
      </c>
    </row>
    <row r="274" spans="1:14" ht="13.5" hidden="1" thickBot="1">
      <c r="A274" s="232" t="str">
        <f t="shared" si="16"/>
        <v>IBERIAEXTERNALTotal</v>
      </c>
      <c r="B274" s="233" t="str">
        <f t="shared" si="17"/>
        <v>IBERIA</v>
      </c>
      <c r="C274" s="233" t="str">
        <f t="shared" si="18"/>
        <v>EXTERNAL</v>
      </c>
      <c r="D274" s="233" t="str">
        <f t="shared" si="19"/>
        <v>Total</v>
      </c>
      <c r="E274" s="270"/>
      <c r="F274" s="198"/>
      <c r="G274" s="197" t="s">
        <v>221</v>
      </c>
      <c r="H274" s="50">
        <v>151952.99</v>
      </c>
      <c r="I274" s="50">
        <v>222899.04</v>
      </c>
      <c r="J274" s="50">
        <v>369296.4</v>
      </c>
      <c r="K274" s="50">
        <v>340770.24</v>
      </c>
      <c r="L274" s="50">
        <v>1909371.92</v>
      </c>
      <c r="M274" s="50">
        <v>1935574.64</v>
      </c>
      <c r="N274" s="50">
        <v>2319607.04</v>
      </c>
    </row>
    <row r="275" spans="1:14" ht="13.5" hidden="1" thickBot="1">
      <c r="A275" s="232" t="str">
        <f t="shared" si="16"/>
        <v>ITALYHOMEMARKETING TREND S.P.A.</v>
      </c>
      <c r="B275" s="233" t="str">
        <f t="shared" si="17"/>
        <v>ITALY</v>
      </c>
      <c r="C275" s="233" t="str">
        <f t="shared" si="18"/>
        <v>HOME</v>
      </c>
      <c r="D275" s="233" t="str">
        <f t="shared" si="19"/>
        <v>MARKETING TREND S.P.A.</v>
      </c>
      <c r="E275" s="268" t="s">
        <v>161</v>
      </c>
      <c r="F275" s="452" t="s">
        <v>273</v>
      </c>
      <c r="G275" s="452" t="s">
        <v>392</v>
      </c>
      <c r="H275" s="47">
        <v>11623.356</v>
      </c>
      <c r="I275" s="47">
        <v>14826.396000000001</v>
      </c>
      <c r="J275" s="47">
        <v>26429.974999999999</v>
      </c>
      <c r="K275" s="47">
        <v>24033.906999999999</v>
      </c>
      <c r="L275" s="47">
        <v>230855.304</v>
      </c>
      <c r="M275" s="47">
        <v>233251.372</v>
      </c>
      <c r="N275" s="50">
        <v>257285.27900000001</v>
      </c>
    </row>
    <row r="276" spans="1:14" ht="13.5" hidden="1" thickBot="1">
      <c r="A276" s="232" t="str">
        <f t="shared" si="16"/>
        <v>ITALYHOMEVERTECCHI SRL</v>
      </c>
      <c r="B276" s="233" t="str">
        <f t="shared" si="17"/>
        <v>ITALY</v>
      </c>
      <c r="C276" s="233" t="str">
        <f t="shared" si="18"/>
        <v>HOME</v>
      </c>
      <c r="D276" s="233" t="str">
        <f t="shared" si="19"/>
        <v>VERTECCHI SRL</v>
      </c>
      <c r="E276" s="269"/>
      <c r="F276" s="453"/>
      <c r="G276" s="452" t="s">
        <v>393</v>
      </c>
      <c r="H276" s="47">
        <v>8978.8709999999992</v>
      </c>
      <c r="I276" s="47">
        <v>6582.89</v>
      </c>
      <c r="J276" s="47">
        <v>13974.157999999999</v>
      </c>
      <c r="K276" s="47">
        <v>15718.566000000001</v>
      </c>
      <c r="L276" s="47">
        <v>92371.603000000003</v>
      </c>
      <c r="M276" s="47">
        <v>90627.195000000007</v>
      </c>
      <c r="N276" s="50">
        <v>106345.761</v>
      </c>
    </row>
    <row r="277" spans="1:14" ht="13.5" hidden="1" thickBot="1">
      <c r="A277" s="232" t="str">
        <f t="shared" si="16"/>
        <v>ITALYHOMEDITTA G.POGGI SRL UNIPERSONALE</v>
      </c>
      <c r="B277" s="233" t="str">
        <f t="shared" si="17"/>
        <v>ITALY</v>
      </c>
      <c r="C277" s="233" t="str">
        <f t="shared" si="18"/>
        <v>HOME</v>
      </c>
      <c r="D277" s="233" t="str">
        <f t="shared" si="19"/>
        <v>DITTA G.POGGI SRL UNIPERSONALE</v>
      </c>
      <c r="E277" s="269"/>
      <c r="F277" s="453"/>
      <c r="G277" s="452" t="s">
        <v>394</v>
      </c>
      <c r="H277" s="47">
        <v>3689.4679999999998</v>
      </c>
      <c r="I277" s="47">
        <v>4455.5590000000002</v>
      </c>
      <c r="J277" s="47">
        <v>14416.164000000001</v>
      </c>
      <c r="K277" s="47">
        <v>16506.934000000001</v>
      </c>
      <c r="L277" s="47">
        <v>80185.592000000004</v>
      </c>
      <c r="M277" s="47">
        <v>78094.822</v>
      </c>
      <c r="N277" s="50">
        <v>94601.755999999994</v>
      </c>
    </row>
    <row r="278" spans="1:14" ht="13.5" hidden="1" thickBot="1">
      <c r="A278" s="232" t="str">
        <f t="shared" si="16"/>
        <v>ITALYHOMEFIFTY S.R.L.</v>
      </c>
      <c r="B278" s="233" t="str">
        <f t="shared" si="17"/>
        <v>ITALY</v>
      </c>
      <c r="C278" s="233" t="str">
        <f t="shared" si="18"/>
        <v>HOME</v>
      </c>
      <c r="D278" s="233" t="str">
        <f t="shared" si="19"/>
        <v>FIFTY S.R.L.</v>
      </c>
      <c r="E278" s="269"/>
      <c r="F278" s="453"/>
      <c r="G278" s="452" t="s">
        <v>395</v>
      </c>
      <c r="H278" s="47">
        <v>2260.8910000000001</v>
      </c>
      <c r="I278" s="47">
        <v>5299.7669999999998</v>
      </c>
      <c r="J278" s="47">
        <v>17761.013999999999</v>
      </c>
      <c r="K278" s="47">
        <v>11858.361000000001</v>
      </c>
      <c r="L278" s="47">
        <v>58120.116999999998</v>
      </c>
      <c r="M278" s="47">
        <v>64022.77</v>
      </c>
      <c r="N278" s="50">
        <v>75881.130999999994</v>
      </c>
    </row>
    <row r="279" spans="1:14" ht="13.5" hidden="1" thickBot="1">
      <c r="A279" s="232" t="str">
        <f t="shared" si="16"/>
        <v>ITALYHOMEPELLEGRINI WALTER &amp; C.SRL</v>
      </c>
      <c r="B279" s="233" t="str">
        <f t="shared" si="17"/>
        <v>ITALY</v>
      </c>
      <c r="C279" s="233" t="str">
        <f t="shared" si="18"/>
        <v>HOME</v>
      </c>
      <c r="D279" s="233" t="str">
        <f t="shared" si="19"/>
        <v>PELLEGRINI WALTER &amp; C.SRL</v>
      </c>
      <c r="E279" s="269"/>
      <c r="F279" s="453"/>
      <c r="G279" s="452" t="s">
        <v>396</v>
      </c>
      <c r="H279" s="47">
        <v>6145.8810000000003</v>
      </c>
      <c r="I279" s="47">
        <v>3072.027</v>
      </c>
      <c r="J279" s="47">
        <v>3072.027</v>
      </c>
      <c r="K279" s="47">
        <v>14845.929</v>
      </c>
      <c r="L279" s="47">
        <v>68967.239000000001</v>
      </c>
      <c r="M279" s="47">
        <v>57193.337</v>
      </c>
      <c r="N279" s="50">
        <v>72039.266000000003</v>
      </c>
    </row>
    <row r="280" spans="1:14" ht="13.5" hidden="1" thickBot="1">
      <c r="A280" s="232" t="str">
        <f t="shared" si="16"/>
        <v>ITALYHOMEAMICUCCI BELLE ARTI</v>
      </c>
      <c r="B280" s="233" t="str">
        <f t="shared" si="17"/>
        <v>ITALY</v>
      </c>
      <c r="C280" s="233" t="str">
        <f t="shared" si="18"/>
        <v>HOME</v>
      </c>
      <c r="D280" s="233" t="str">
        <f t="shared" si="19"/>
        <v>AMICUCCI BELLE ARTI</v>
      </c>
      <c r="E280" s="269"/>
      <c r="F280" s="453"/>
      <c r="G280" s="452" t="s">
        <v>397</v>
      </c>
      <c r="H280" s="47">
        <v>4288.8429999999998</v>
      </c>
      <c r="I280" s="47">
        <v>3985.9670000000001</v>
      </c>
      <c r="J280" s="47">
        <v>7353.5349999999999</v>
      </c>
      <c r="K280" s="47">
        <v>9553.6139999999996</v>
      </c>
      <c r="L280" s="47">
        <v>54570.279000000002</v>
      </c>
      <c r="M280" s="47">
        <v>52370.2</v>
      </c>
      <c r="N280" s="50">
        <v>61923.813999999998</v>
      </c>
    </row>
    <row r="281" spans="1:14" ht="13.5" hidden="1" thickBot="1">
      <c r="A281" s="232" t="str">
        <f t="shared" si="16"/>
        <v>ITALYHOMEARTE 3 SNC DI ANCORA ALFREDO &amp;C</v>
      </c>
      <c r="B281" s="233" t="str">
        <f t="shared" si="17"/>
        <v>ITALY</v>
      </c>
      <c r="C281" s="233" t="str">
        <f t="shared" si="18"/>
        <v>HOME</v>
      </c>
      <c r="D281" s="233" t="str">
        <f t="shared" si="19"/>
        <v>ARTE 3 SNC DI ANCORA ALFREDO &amp;C</v>
      </c>
      <c r="E281" s="269"/>
      <c r="F281" s="453"/>
      <c r="G281" s="452" t="s">
        <v>398</v>
      </c>
      <c r="H281" s="47">
        <v>1948.0139999999999</v>
      </c>
      <c r="I281" s="47">
        <v>9217.6200000000008</v>
      </c>
      <c r="J281" s="47">
        <v>10435.607</v>
      </c>
      <c r="K281" s="47">
        <v>6717.7740000000003</v>
      </c>
      <c r="L281" s="47">
        <v>49583.267</v>
      </c>
      <c r="M281" s="47">
        <v>53301.1</v>
      </c>
      <c r="N281" s="50">
        <v>60018.874000000003</v>
      </c>
    </row>
    <row r="282" spans="1:14" ht="13.5" hidden="1" thickBot="1">
      <c r="A282" s="232" t="str">
        <f t="shared" si="16"/>
        <v>ITALYHOMET.C.S. DI BUFFO ROCCO &amp; C. SNC</v>
      </c>
      <c r="B282" s="233" t="str">
        <f t="shared" si="17"/>
        <v>ITALY</v>
      </c>
      <c r="C282" s="233" t="str">
        <f t="shared" si="18"/>
        <v>HOME</v>
      </c>
      <c r="D282" s="233" t="str">
        <f t="shared" si="19"/>
        <v>T.C.S. DI BUFFO ROCCO &amp; C. SNC</v>
      </c>
      <c r="E282" s="269"/>
      <c r="F282" s="453"/>
      <c r="G282" s="452" t="s">
        <v>399</v>
      </c>
      <c r="H282" s="47">
        <v>3626.73</v>
      </c>
      <c r="I282" s="47">
        <v>2703.8090000000002</v>
      </c>
      <c r="J282" s="47">
        <v>10926.200999999999</v>
      </c>
      <c r="K282" s="47">
        <v>8187.6310000000003</v>
      </c>
      <c r="L282" s="47">
        <v>46835.13</v>
      </c>
      <c r="M282" s="47">
        <v>49573.7</v>
      </c>
      <c r="N282" s="50">
        <v>57761.330999999998</v>
      </c>
    </row>
    <row r="283" spans="1:14" ht="13.5" hidden="1" thickBot="1">
      <c r="A283" s="232" t="str">
        <f t="shared" si="16"/>
        <v>ITALYHOMECRESPI CESARE DI MORLACCHI CESARE</v>
      </c>
      <c r="B283" s="233" t="str">
        <f t="shared" si="17"/>
        <v>ITALY</v>
      </c>
      <c r="C283" s="233" t="str">
        <f t="shared" si="18"/>
        <v>HOME</v>
      </c>
      <c r="D283" s="233" t="str">
        <f t="shared" si="19"/>
        <v>CRESPI CESARE DI MORLACCHI CESARE</v>
      </c>
      <c r="E283" s="269"/>
      <c r="F283" s="453"/>
      <c r="G283" s="452" t="s">
        <v>400</v>
      </c>
      <c r="H283" s="47">
        <v>2816.48</v>
      </c>
      <c r="I283" s="47">
        <v>3814.6080000000002</v>
      </c>
      <c r="J283" s="47">
        <v>9566.9680000000008</v>
      </c>
      <c r="K283" s="47">
        <v>6232.9889999999996</v>
      </c>
      <c r="L283" s="47">
        <v>47898.004000000001</v>
      </c>
      <c r="M283" s="47">
        <v>51231.983</v>
      </c>
      <c r="N283" s="50">
        <v>57464.972000000002</v>
      </c>
    </row>
    <row r="284" spans="1:14" ht="13.5" hidden="1" thickBot="1">
      <c r="A284" s="232" t="str">
        <f t="shared" si="16"/>
        <v>ITALYHOMERIMA DI LOMBARDI MARCO</v>
      </c>
      <c r="B284" s="233" t="str">
        <f t="shared" si="17"/>
        <v>ITALY</v>
      </c>
      <c r="C284" s="233" t="str">
        <f t="shared" si="18"/>
        <v>HOME</v>
      </c>
      <c r="D284" s="233" t="str">
        <f t="shared" si="19"/>
        <v>RIMA DI LOMBARDI MARCO</v>
      </c>
      <c r="E284" s="269"/>
      <c r="F284" s="453"/>
      <c r="G284" s="452" t="s">
        <v>401</v>
      </c>
      <c r="H284" s="47">
        <v>2375.261</v>
      </c>
      <c r="I284" s="47">
        <v>6043.0789999999997</v>
      </c>
      <c r="J284" s="47">
        <v>11989.476000000001</v>
      </c>
      <c r="K284" s="47">
        <v>5865.3969999999999</v>
      </c>
      <c r="L284" s="47">
        <v>43951.050999999999</v>
      </c>
      <c r="M284" s="47">
        <v>50075.13</v>
      </c>
      <c r="N284" s="50">
        <v>55940.527000000002</v>
      </c>
    </row>
    <row r="285" spans="1:14" ht="13.5" hidden="1" thickBot="1">
      <c r="A285" s="232" t="str">
        <f t="shared" si="16"/>
        <v>ITALYHOMESubtotal (excluded)</v>
      </c>
      <c r="B285" s="233" t="str">
        <f t="shared" si="17"/>
        <v>ITALY</v>
      </c>
      <c r="C285" s="233" t="str">
        <f t="shared" si="18"/>
        <v>HOME</v>
      </c>
      <c r="D285" s="233" t="str">
        <f t="shared" si="19"/>
        <v>Subtotal (excluded)</v>
      </c>
      <c r="E285" s="269"/>
      <c r="F285" s="453"/>
      <c r="G285" s="262" t="s">
        <v>272</v>
      </c>
      <c r="H285" s="263">
        <v>220155.22200000001</v>
      </c>
      <c r="I285" s="263">
        <v>224384.63500000001</v>
      </c>
      <c r="J285" s="263">
        <v>444833.27</v>
      </c>
      <c r="K285" s="263">
        <v>420720.04200000002</v>
      </c>
      <c r="L285" s="263">
        <v>2313049.15</v>
      </c>
      <c r="M285" s="263">
        <v>2335966.7629999998</v>
      </c>
      <c r="N285" s="264">
        <v>1753244.6329999999</v>
      </c>
    </row>
    <row r="286" spans="1:14" ht="13.5" hidden="1" thickBot="1">
      <c r="A286" s="232" t="str">
        <f t="shared" si="16"/>
        <v>ITALYHOMETotal</v>
      </c>
      <c r="B286" s="233" t="str">
        <f t="shared" si="17"/>
        <v>ITALY</v>
      </c>
      <c r="C286" s="233" t="str">
        <f t="shared" si="18"/>
        <v>HOME</v>
      </c>
      <c r="D286" s="233" t="str">
        <f t="shared" si="19"/>
        <v>Total</v>
      </c>
      <c r="E286" s="269"/>
      <c r="F286" s="454"/>
      <c r="G286" s="197" t="s">
        <v>221</v>
      </c>
      <c r="H286" s="50">
        <v>267909.01699999999</v>
      </c>
      <c r="I286" s="50">
        <v>284386.35700000002</v>
      </c>
      <c r="J286" s="50">
        <v>570758.39500000002</v>
      </c>
      <c r="K286" s="50">
        <v>540241.14399999997</v>
      </c>
      <c r="L286" s="50">
        <v>3086386.736</v>
      </c>
      <c r="M286" s="50">
        <v>3115708.372</v>
      </c>
      <c r="N286" s="50">
        <v>3659525.5720000002</v>
      </c>
    </row>
    <row r="287" spans="1:14" ht="13.5" hidden="1" thickBot="1">
      <c r="A287" s="232" t="str">
        <f t="shared" si="16"/>
        <v>ITALYEXTERNALMARKETING TREND S.P.A.</v>
      </c>
      <c r="B287" s="233" t="str">
        <f t="shared" si="17"/>
        <v>ITALY</v>
      </c>
      <c r="C287" s="233" t="str">
        <f t="shared" si="18"/>
        <v>EXTERNAL</v>
      </c>
      <c r="D287" s="233" t="str">
        <f t="shared" si="19"/>
        <v>MARKETING TREND S.P.A.</v>
      </c>
      <c r="E287" s="269"/>
      <c r="F287" s="197" t="s">
        <v>243</v>
      </c>
      <c r="G287" s="197" t="s">
        <v>392</v>
      </c>
      <c r="H287" s="50">
        <v>11623.356</v>
      </c>
      <c r="I287" s="50">
        <v>14826.396000000001</v>
      </c>
      <c r="J287" s="50">
        <v>26429.974999999999</v>
      </c>
      <c r="K287" s="50">
        <v>24033.906999999999</v>
      </c>
      <c r="L287" s="50">
        <v>230855.304</v>
      </c>
      <c r="M287" s="50">
        <v>233251.372</v>
      </c>
      <c r="N287" s="50">
        <v>257285.27900000001</v>
      </c>
    </row>
    <row r="288" spans="1:14" ht="13.5" hidden="1" thickBot="1">
      <c r="A288" s="232" t="str">
        <f t="shared" si="16"/>
        <v>ITALYEXTERNALVERTECCHI SRL</v>
      </c>
      <c r="B288" s="233" t="str">
        <f t="shared" si="17"/>
        <v>ITALY</v>
      </c>
      <c r="C288" s="233" t="str">
        <f t="shared" si="18"/>
        <v>EXTERNAL</v>
      </c>
      <c r="D288" s="233" t="str">
        <f t="shared" si="19"/>
        <v>VERTECCHI SRL</v>
      </c>
      <c r="E288" s="269"/>
      <c r="F288" s="200"/>
      <c r="G288" s="197" t="s">
        <v>393</v>
      </c>
      <c r="H288" s="50">
        <v>8978.8709999999992</v>
      </c>
      <c r="I288" s="50">
        <v>6582.89</v>
      </c>
      <c r="J288" s="50">
        <v>13974.157999999999</v>
      </c>
      <c r="K288" s="50">
        <v>15718.566000000001</v>
      </c>
      <c r="L288" s="50">
        <v>92371.603000000003</v>
      </c>
      <c r="M288" s="50">
        <v>90627.195000000007</v>
      </c>
      <c r="N288" s="50">
        <v>106345.761</v>
      </c>
    </row>
    <row r="289" spans="1:14" ht="13.5" hidden="1" thickBot="1">
      <c r="A289" s="232" t="str">
        <f t="shared" si="16"/>
        <v>ITALYEXTERNALDITTA G.POGGI SRL UNIPERSONALE</v>
      </c>
      <c r="B289" s="233" t="str">
        <f t="shared" si="17"/>
        <v>ITALY</v>
      </c>
      <c r="C289" s="233" t="str">
        <f t="shared" si="18"/>
        <v>EXTERNAL</v>
      </c>
      <c r="D289" s="233" t="str">
        <f t="shared" si="19"/>
        <v>DITTA G.POGGI SRL UNIPERSONALE</v>
      </c>
      <c r="E289" s="269"/>
      <c r="F289" s="200"/>
      <c r="G289" s="197" t="s">
        <v>394</v>
      </c>
      <c r="H289" s="50">
        <v>3689.4679999999998</v>
      </c>
      <c r="I289" s="50">
        <v>4455.5590000000002</v>
      </c>
      <c r="J289" s="50">
        <v>14416.164000000001</v>
      </c>
      <c r="K289" s="50">
        <v>16506.934000000001</v>
      </c>
      <c r="L289" s="50">
        <v>80185.592000000004</v>
      </c>
      <c r="M289" s="50">
        <v>78094.822</v>
      </c>
      <c r="N289" s="50">
        <v>94601.755999999994</v>
      </c>
    </row>
    <row r="290" spans="1:14" ht="13.5" hidden="1" thickBot="1">
      <c r="A290" s="232" t="str">
        <f t="shared" si="16"/>
        <v>ITALYEXTERNALFIFTY S.R.L.</v>
      </c>
      <c r="B290" s="233" t="str">
        <f t="shared" si="17"/>
        <v>ITALY</v>
      </c>
      <c r="C290" s="233" t="str">
        <f t="shared" si="18"/>
        <v>EXTERNAL</v>
      </c>
      <c r="D290" s="233" t="str">
        <f t="shared" si="19"/>
        <v>FIFTY S.R.L.</v>
      </c>
      <c r="E290" s="269"/>
      <c r="F290" s="200"/>
      <c r="G290" s="197" t="s">
        <v>395</v>
      </c>
      <c r="H290" s="50">
        <v>2260.8910000000001</v>
      </c>
      <c r="I290" s="50">
        <v>5299.7669999999998</v>
      </c>
      <c r="J290" s="50">
        <v>17761.013999999999</v>
      </c>
      <c r="K290" s="50">
        <v>11858.361000000001</v>
      </c>
      <c r="L290" s="50">
        <v>58120.116999999998</v>
      </c>
      <c r="M290" s="50">
        <v>64022.77</v>
      </c>
      <c r="N290" s="50">
        <v>75881.130999999994</v>
      </c>
    </row>
    <row r="291" spans="1:14" ht="13.5" hidden="1" thickBot="1">
      <c r="A291" s="232" t="str">
        <f t="shared" si="16"/>
        <v>ITALYEXTERNALPELLEGRINI WALTER &amp; C.SRL</v>
      </c>
      <c r="B291" s="233" t="str">
        <f t="shared" si="17"/>
        <v>ITALY</v>
      </c>
      <c r="C291" s="233" t="str">
        <f t="shared" si="18"/>
        <v>EXTERNAL</v>
      </c>
      <c r="D291" s="233" t="str">
        <f t="shared" si="19"/>
        <v>PELLEGRINI WALTER &amp; C.SRL</v>
      </c>
      <c r="E291" s="269"/>
      <c r="F291" s="200"/>
      <c r="G291" s="197" t="s">
        <v>396</v>
      </c>
      <c r="H291" s="50">
        <v>6145.8810000000003</v>
      </c>
      <c r="I291" s="50">
        <v>3072.027</v>
      </c>
      <c r="J291" s="50">
        <v>3072.027</v>
      </c>
      <c r="K291" s="50">
        <v>14845.929</v>
      </c>
      <c r="L291" s="50">
        <v>68967.239000000001</v>
      </c>
      <c r="M291" s="50">
        <v>57193.337</v>
      </c>
      <c r="N291" s="50">
        <v>72039.266000000003</v>
      </c>
    </row>
    <row r="292" spans="1:14" ht="13.5" hidden="1" thickBot="1">
      <c r="A292" s="232" t="str">
        <f t="shared" si="16"/>
        <v>ITALYEXTERNALAMICUCCI BELLE ARTI</v>
      </c>
      <c r="B292" s="233" t="str">
        <f t="shared" si="17"/>
        <v>ITALY</v>
      </c>
      <c r="C292" s="233" t="str">
        <f t="shared" si="18"/>
        <v>EXTERNAL</v>
      </c>
      <c r="D292" s="233" t="str">
        <f t="shared" si="19"/>
        <v>AMICUCCI BELLE ARTI</v>
      </c>
      <c r="E292" s="269"/>
      <c r="F292" s="200"/>
      <c r="G292" s="197" t="s">
        <v>397</v>
      </c>
      <c r="H292" s="50">
        <v>4288.8429999999998</v>
      </c>
      <c r="I292" s="50">
        <v>3985.9670000000001</v>
      </c>
      <c r="J292" s="50">
        <v>7353.5349999999999</v>
      </c>
      <c r="K292" s="50">
        <v>9553.6139999999996</v>
      </c>
      <c r="L292" s="50">
        <v>54570.279000000002</v>
      </c>
      <c r="M292" s="50">
        <v>52370.2</v>
      </c>
      <c r="N292" s="50">
        <v>61923.813999999998</v>
      </c>
    </row>
    <row r="293" spans="1:14" ht="13.5" hidden="1" thickBot="1">
      <c r="A293" s="232" t="str">
        <f t="shared" si="16"/>
        <v>ITALYEXTERNALARTE 3 SNC DI ANCORA ALFREDO &amp;C</v>
      </c>
      <c r="B293" s="233" t="str">
        <f t="shared" si="17"/>
        <v>ITALY</v>
      </c>
      <c r="C293" s="233" t="str">
        <f t="shared" si="18"/>
        <v>EXTERNAL</v>
      </c>
      <c r="D293" s="233" t="str">
        <f t="shared" si="19"/>
        <v>ARTE 3 SNC DI ANCORA ALFREDO &amp;C</v>
      </c>
      <c r="E293" s="269"/>
      <c r="F293" s="200"/>
      <c r="G293" s="197" t="s">
        <v>398</v>
      </c>
      <c r="H293" s="50">
        <v>1948.0139999999999</v>
      </c>
      <c r="I293" s="50">
        <v>9217.6200000000008</v>
      </c>
      <c r="J293" s="50">
        <v>10435.607</v>
      </c>
      <c r="K293" s="50">
        <v>6717.7740000000003</v>
      </c>
      <c r="L293" s="50">
        <v>49583.267</v>
      </c>
      <c r="M293" s="50">
        <v>53301.1</v>
      </c>
      <c r="N293" s="50">
        <v>60018.874000000003</v>
      </c>
    </row>
    <row r="294" spans="1:14" ht="13.5" hidden="1" thickBot="1">
      <c r="A294" s="232" t="str">
        <f t="shared" si="16"/>
        <v>ITALYEXTERNALT.C.S. DI BUFFO ROCCO &amp; C. SNC</v>
      </c>
      <c r="B294" s="233" t="str">
        <f t="shared" si="17"/>
        <v>ITALY</v>
      </c>
      <c r="C294" s="233" t="str">
        <f t="shared" si="18"/>
        <v>EXTERNAL</v>
      </c>
      <c r="D294" s="233" t="str">
        <f t="shared" si="19"/>
        <v>T.C.S. DI BUFFO ROCCO &amp; C. SNC</v>
      </c>
      <c r="E294" s="269"/>
      <c r="F294" s="200"/>
      <c r="G294" s="197" t="s">
        <v>399</v>
      </c>
      <c r="H294" s="50">
        <v>3626.73</v>
      </c>
      <c r="I294" s="50">
        <v>2703.8090000000002</v>
      </c>
      <c r="J294" s="50">
        <v>10926.200999999999</v>
      </c>
      <c r="K294" s="50">
        <v>8187.6310000000003</v>
      </c>
      <c r="L294" s="50">
        <v>46835.13</v>
      </c>
      <c r="M294" s="50">
        <v>49573.7</v>
      </c>
      <c r="N294" s="50">
        <v>57761.330999999998</v>
      </c>
    </row>
    <row r="295" spans="1:14" ht="13.5" hidden="1" thickBot="1">
      <c r="A295" s="232" t="str">
        <f t="shared" si="16"/>
        <v>ITALYEXTERNALCRESPI CESARE DI MORLACCHI CESARE</v>
      </c>
      <c r="B295" s="233" t="str">
        <f t="shared" si="17"/>
        <v>ITALY</v>
      </c>
      <c r="C295" s="233" t="str">
        <f t="shared" si="18"/>
        <v>EXTERNAL</v>
      </c>
      <c r="D295" s="233" t="str">
        <f t="shared" si="19"/>
        <v>CRESPI CESARE DI MORLACCHI CESARE</v>
      </c>
      <c r="E295" s="269"/>
      <c r="F295" s="200"/>
      <c r="G295" s="197" t="s">
        <v>400</v>
      </c>
      <c r="H295" s="50">
        <v>2816.48</v>
      </c>
      <c r="I295" s="50">
        <v>3814.6080000000002</v>
      </c>
      <c r="J295" s="50">
        <v>9566.9680000000008</v>
      </c>
      <c r="K295" s="50">
        <v>6232.9889999999996</v>
      </c>
      <c r="L295" s="50">
        <v>47898.004000000001</v>
      </c>
      <c r="M295" s="50">
        <v>51231.983</v>
      </c>
      <c r="N295" s="50">
        <v>57464.972000000002</v>
      </c>
    </row>
    <row r="296" spans="1:14" ht="13.5" hidden="1" thickBot="1">
      <c r="A296" s="232" t="str">
        <f t="shared" si="16"/>
        <v>ITALYEXTERNALRIMA DI LOMBARDI MARCO</v>
      </c>
      <c r="B296" s="233" t="str">
        <f t="shared" si="17"/>
        <v>ITALY</v>
      </c>
      <c r="C296" s="233" t="str">
        <f t="shared" si="18"/>
        <v>EXTERNAL</v>
      </c>
      <c r="D296" s="233" t="str">
        <f t="shared" si="19"/>
        <v>RIMA DI LOMBARDI MARCO</v>
      </c>
      <c r="E296" s="269"/>
      <c r="F296" s="200"/>
      <c r="G296" s="197" t="s">
        <v>401</v>
      </c>
      <c r="H296" s="50">
        <v>2375.261</v>
      </c>
      <c r="I296" s="50">
        <v>6043.0789999999997</v>
      </c>
      <c r="J296" s="50">
        <v>11989.476000000001</v>
      </c>
      <c r="K296" s="50">
        <v>5865.3969999999999</v>
      </c>
      <c r="L296" s="50">
        <v>43951.050999999999</v>
      </c>
      <c r="M296" s="50">
        <v>50075.13</v>
      </c>
      <c r="N296" s="50">
        <v>55940.527000000002</v>
      </c>
    </row>
    <row r="297" spans="1:14" ht="13.5" hidden="1" thickBot="1">
      <c r="A297" s="232" t="str">
        <f t="shared" si="16"/>
        <v>ITALYEXTERNALSubtotal (excluded)</v>
      </c>
      <c r="B297" s="233" t="str">
        <f t="shared" si="17"/>
        <v>ITALY</v>
      </c>
      <c r="C297" s="233" t="str">
        <f t="shared" si="18"/>
        <v>EXTERNAL</v>
      </c>
      <c r="D297" s="233" t="str">
        <f t="shared" si="19"/>
        <v>Subtotal (excluded)</v>
      </c>
      <c r="E297" s="269"/>
      <c r="F297" s="200"/>
      <c r="G297" s="197" t="s">
        <v>272</v>
      </c>
      <c r="H297" s="50">
        <v>220155.22200000001</v>
      </c>
      <c r="I297" s="50">
        <v>224384.63500000001</v>
      </c>
      <c r="J297" s="50">
        <v>444833.27</v>
      </c>
      <c r="K297" s="50">
        <v>420720.04200000002</v>
      </c>
      <c r="L297" s="50">
        <v>2313049.15</v>
      </c>
      <c r="M297" s="50">
        <v>2335966.7629999998</v>
      </c>
      <c r="N297" s="50">
        <v>1753244.6329999999</v>
      </c>
    </row>
    <row r="298" spans="1:14" ht="13.5" hidden="1" thickBot="1">
      <c r="A298" s="232" t="str">
        <f t="shared" si="16"/>
        <v>ITALYEXTERNALTotal</v>
      </c>
      <c r="B298" s="233" t="str">
        <f t="shared" si="17"/>
        <v>ITALY</v>
      </c>
      <c r="C298" s="233" t="str">
        <f t="shared" si="18"/>
        <v>EXTERNAL</v>
      </c>
      <c r="D298" s="233" t="str">
        <f t="shared" si="19"/>
        <v>Total</v>
      </c>
      <c r="E298" s="270"/>
      <c r="F298" s="198"/>
      <c r="G298" s="197" t="s">
        <v>221</v>
      </c>
      <c r="H298" s="50">
        <v>267909.01699999999</v>
      </c>
      <c r="I298" s="50">
        <v>284386.35700000002</v>
      </c>
      <c r="J298" s="50">
        <v>570758.39500000002</v>
      </c>
      <c r="K298" s="50">
        <v>540241.14399999997</v>
      </c>
      <c r="L298" s="50">
        <v>3086386.736</v>
      </c>
      <c r="M298" s="50">
        <v>3115708.372</v>
      </c>
      <c r="N298" s="50">
        <v>3659525.5720000002</v>
      </c>
    </row>
    <row r="299" spans="1:14" ht="13.5" hidden="1" thickBot="1">
      <c r="A299" s="232" t="str">
        <f t="shared" si="16"/>
        <v>LATIN AMERICA EXPEXPORTSRES LUIS PAREDES GROUP</v>
      </c>
      <c r="B299" s="233" t="str">
        <f t="shared" si="17"/>
        <v>LATIN AMERICA EXP</v>
      </c>
      <c r="C299" s="233" t="str">
        <f t="shared" si="18"/>
        <v>EXPORT</v>
      </c>
      <c r="D299" s="233" t="str">
        <f t="shared" si="19"/>
        <v>SRES LUIS PAREDES GROUP</v>
      </c>
      <c r="E299" s="268" t="s">
        <v>168</v>
      </c>
      <c r="F299" s="452" t="s">
        <v>261</v>
      </c>
      <c r="G299" s="452" t="s">
        <v>402</v>
      </c>
      <c r="H299" s="46"/>
      <c r="I299" s="46"/>
      <c r="J299" s="46"/>
      <c r="K299" s="47">
        <v>20650.189999999999</v>
      </c>
      <c r="L299" s="47">
        <v>370510.17099999997</v>
      </c>
      <c r="M299" s="47">
        <v>349859.98100000003</v>
      </c>
      <c r="N299" s="50">
        <v>370510.17099999997</v>
      </c>
    </row>
    <row r="300" spans="1:14" ht="13.5" hidden="1" thickBot="1">
      <c r="A300" s="232" t="str">
        <f t="shared" si="16"/>
        <v>LATIN AMERICA EXPEXPORTRODIN GROUP</v>
      </c>
      <c r="B300" s="233" t="str">
        <f t="shared" si="17"/>
        <v>LATIN AMERICA EXP</v>
      </c>
      <c r="C300" s="233" t="str">
        <f t="shared" si="18"/>
        <v>EXPORT</v>
      </c>
      <c r="D300" s="233" t="str">
        <f t="shared" si="19"/>
        <v>RODIN GROUP</v>
      </c>
      <c r="E300" s="269"/>
      <c r="F300" s="453"/>
      <c r="G300" s="452" t="s">
        <v>403</v>
      </c>
      <c r="H300" s="46"/>
      <c r="I300" s="47">
        <v>13360.25</v>
      </c>
      <c r="J300" s="47">
        <v>13360.25</v>
      </c>
      <c r="K300" s="46"/>
      <c r="L300" s="47">
        <v>293938.05</v>
      </c>
      <c r="M300" s="47">
        <v>307298.3</v>
      </c>
      <c r="N300" s="50">
        <v>307298.3</v>
      </c>
    </row>
    <row r="301" spans="1:14" ht="13.5" hidden="1" thickBot="1">
      <c r="A301" s="232" t="str">
        <f t="shared" si="16"/>
        <v>LATIN AMERICA EXPEXPORTFABER CASTELL PERU GROUP</v>
      </c>
      <c r="B301" s="233" t="str">
        <f t="shared" si="17"/>
        <v>LATIN AMERICA EXP</v>
      </c>
      <c r="C301" s="233" t="str">
        <f t="shared" si="18"/>
        <v>EXPORT</v>
      </c>
      <c r="D301" s="233" t="str">
        <f t="shared" si="19"/>
        <v>FABER CASTELL PERU GROUP</v>
      </c>
      <c r="E301" s="269"/>
      <c r="F301" s="453"/>
      <c r="G301" s="452" t="s">
        <v>404</v>
      </c>
      <c r="H301" s="47">
        <v>22595.88</v>
      </c>
      <c r="I301" s="46"/>
      <c r="J301" s="46"/>
      <c r="K301" s="47">
        <v>22595.88</v>
      </c>
      <c r="L301" s="47">
        <v>155655.11199999999</v>
      </c>
      <c r="M301" s="47">
        <v>133059.23199999999</v>
      </c>
      <c r="N301" s="50">
        <v>155655.11199999999</v>
      </c>
    </row>
    <row r="302" spans="1:14" ht="13.5" hidden="1" thickBot="1">
      <c r="A302" s="232" t="str">
        <f t="shared" si="16"/>
        <v>LATIN AMERICA EXPEXPORTDISTRIBUIDORA AIFA GROUP</v>
      </c>
      <c r="B302" s="233" t="str">
        <f t="shared" si="17"/>
        <v>LATIN AMERICA EXP</v>
      </c>
      <c r="C302" s="233" t="str">
        <f t="shared" si="18"/>
        <v>EXPORT</v>
      </c>
      <c r="D302" s="233" t="str">
        <f t="shared" si="19"/>
        <v>DISTRIBUIDORA AIFA GROUP</v>
      </c>
      <c r="E302" s="269"/>
      <c r="F302" s="453"/>
      <c r="G302" s="452" t="s">
        <v>405</v>
      </c>
      <c r="H302" s="46"/>
      <c r="I302" s="47">
        <v>95.01</v>
      </c>
      <c r="J302" s="47">
        <v>13304.19</v>
      </c>
      <c r="K302" s="46"/>
      <c r="L302" s="47">
        <v>128210.65300000001</v>
      </c>
      <c r="M302" s="47">
        <v>141514.84299999999</v>
      </c>
      <c r="N302" s="50">
        <v>141514.84299999999</v>
      </c>
    </row>
    <row r="303" spans="1:14" ht="13.5" hidden="1" thickBot="1">
      <c r="A303" s="232" t="str">
        <f t="shared" si="16"/>
        <v>LATIN AMERICA EXPEXPORTINDUSTRIAS GIOTO</v>
      </c>
      <c r="B303" s="233" t="str">
        <f t="shared" si="17"/>
        <v>LATIN AMERICA EXP</v>
      </c>
      <c r="C303" s="233" t="str">
        <f t="shared" si="18"/>
        <v>EXPORT</v>
      </c>
      <c r="D303" s="233" t="str">
        <f t="shared" si="19"/>
        <v>INDUSTRIAS GIOTO</v>
      </c>
      <c r="E303" s="269"/>
      <c r="F303" s="453"/>
      <c r="G303" s="452" t="s">
        <v>406</v>
      </c>
      <c r="H303" s="47">
        <v>0</v>
      </c>
      <c r="I303" s="46"/>
      <c r="J303" s="46"/>
      <c r="K303" s="47">
        <v>0</v>
      </c>
      <c r="L303" s="47">
        <v>132693.37100000001</v>
      </c>
      <c r="M303" s="47">
        <v>132693.37100000001</v>
      </c>
      <c r="N303" s="50">
        <v>132693.37100000001</v>
      </c>
    </row>
    <row r="304" spans="1:14" ht="13.5" hidden="1" thickBot="1">
      <c r="A304" s="232" t="str">
        <f t="shared" si="16"/>
        <v>LATIN AMERICA EXPEXPORTVISITEX LTDA GROUP</v>
      </c>
      <c r="B304" s="233" t="str">
        <f t="shared" si="17"/>
        <v>LATIN AMERICA EXP</v>
      </c>
      <c r="C304" s="233" t="str">
        <f t="shared" si="18"/>
        <v>EXPORT</v>
      </c>
      <c r="D304" s="233" t="str">
        <f t="shared" si="19"/>
        <v>VISITEX LTDA GROUP</v>
      </c>
      <c r="E304" s="269"/>
      <c r="F304" s="453"/>
      <c r="G304" s="452" t="s">
        <v>407</v>
      </c>
      <c r="H304" s="46"/>
      <c r="I304" s="47">
        <v>44407.21</v>
      </c>
      <c r="J304" s="47">
        <v>44407.21</v>
      </c>
      <c r="K304" s="46"/>
      <c r="L304" s="47">
        <v>56311.78</v>
      </c>
      <c r="M304" s="47">
        <v>100718.99</v>
      </c>
      <c r="N304" s="50">
        <v>100718.99</v>
      </c>
    </row>
    <row r="305" spans="1:14" ht="13.5" hidden="1" thickBot="1">
      <c r="A305" s="232" t="str">
        <f t="shared" si="16"/>
        <v>LATIN AMERICA EXPEXPORTSBANDRA CIA LTDA GROUP</v>
      </c>
      <c r="B305" s="233" t="str">
        <f t="shared" si="17"/>
        <v>LATIN AMERICA EXP</v>
      </c>
      <c r="C305" s="233" t="str">
        <f t="shared" si="18"/>
        <v>EXPORT</v>
      </c>
      <c r="D305" s="233" t="str">
        <f t="shared" si="19"/>
        <v>SBANDRA CIA LTDA GROUP</v>
      </c>
      <c r="E305" s="269"/>
      <c r="F305" s="453"/>
      <c r="G305" s="452" t="s">
        <v>408</v>
      </c>
      <c r="H305" s="46"/>
      <c r="I305" s="46"/>
      <c r="J305" s="46"/>
      <c r="K305" s="46"/>
      <c r="L305" s="47">
        <v>89999.55</v>
      </c>
      <c r="M305" s="47">
        <v>89999.55</v>
      </c>
      <c r="N305" s="50">
        <v>89999.55</v>
      </c>
    </row>
    <row r="306" spans="1:14" ht="13.5" hidden="1" thickBot="1">
      <c r="A306" s="232" t="str">
        <f t="shared" si="16"/>
        <v>LATIN AMERICA EXPEXPORTMAPED SILCO, S.A. DE C.V.</v>
      </c>
      <c r="B306" s="233" t="str">
        <f t="shared" si="17"/>
        <v>LATIN AMERICA EXP</v>
      </c>
      <c r="C306" s="233" t="str">
        <f t="shared" si="18"/>
        <v>EXPORT</v>
      </c>
      <c r="D306" s="233" t="str">
        <f t="shared" si="19"/>
        <v>MAPED SILCO, S.A. DE C.V.</v>
      </c>
      <c r="E306" s="269"/>
      <c r="F306" s="453"/>
      <c r="G306" s="452" t="s">
        <v>409</v>
      </c>
      <c r="H306" s="46"/>
      <c r="I306" s="46"/>
      <c r="J306" s="47">
        <v>13928.213</v>
      </c>
      <c r="K306" s="47">
        <v>19389.933000000001</v>
      </c>
      <c r="L306" s="47">
        <v>58513.665999999997</v>
      </c>
      <c r="M306" s="47">
        <v>53051.946000000004</v>
      </c>
      <c r="N306" s="50">
        <v>72441.879000000001</v>
      </c>
    </row>
    <row r="307" spans="1:14" ht="13.5" hidden="1" thickBot="1">
      <c r="A307" s="232" t="str">
        <f t="shared" si="16"/>
        <v>LATIN AMERICA EXPEXPORTCASA SERRA SUCESORES S.A GROUP</v>
      </c>
      <c r="B307" s="233" t="str">
        <f t="shared" si="17"/>
        <v>LATIN AMERICA EXP</v>
      </c>
      <c r="C307" s="233" t="str">
        <f t="shared" si="18"/>
        <v>EXPORT</v>
      </c>
      <c r="D307" s="233" t="str">
        <f t="shared" si="19"/>
        <v>CASA SERRA SUCESORES S.A GROUP</v>
      </c>
      <c r="E307" s="269"/>
      <c r="F307" s="453"/>
      <c r="G307" s="452" t="s">
        <v>410</v>
      </c>
      <c r="H307" s="46"/>
      <c r="I307" s="46"/>
      <c r="J307" s="46"/>
      <c r="K307" s="46"/>
      <c r="L307" s="47">
        <v>62717.51</v>
      </c>
      <c r="M307" s="47">
        <v>62717.51</v>
      </c>
      <c r="N307" s="50">
        <v>62717.51</v>
      </c>
    </row>
    <row r="308" spans="1:14" ht="13.5" hidden="1" thickBot="1">
      <c r="A308" s="232" t="str">
        <f t="shared" si="16"/>
        <v>LATIN AMERICA EXPEXPORTMARTECSA GROUP</v>
      </c>
      <c r="B308" s="233" t="str">
        <f t="shared" si="17"/>
        <v>LATIN AMERICA EXP</v>
      </c>
      <c r="C308" s="233" t="str">
        <f t="shared" si="18"/>
        <v>EXPORT</v>
      </c>
      <c r="D308" s="233" t="str">
        <f t="shared" si="19"/>
        <v>MARTECSA GROUP</v>
      </c>
      <c r="E308" s="269"/>
      <c r="F308" s="453"/>
      <c r="G308" s="452" t="s">
        <v>411</v>
      </c>
      <c r="H308" s="47">
        <v>6788.03</v>
      </c>
      <c r="I308" s="47">
        <v>-95.81</v>
      </c>
      <c r="J308" s="47">
        <v>-95.81</v>
      </c>
      <c r="K308" s="47">
        <v>6788.03</v>
      </c>
      <c r="L308" s="47">
        <v>45653.58</v>
      </c>
      <c r="M308" s="47">
        <v>38769.74</v>
      </c>
      <c r="N308" s="50">
        <v>45557.77</v>
      </c>
    </row>
    <row r="309" spans="1:14" ht="13.5" hidden="1" thickBot="1">
      <c r="A309" s="232" t="str">
        <f t="shared" si="16"/>
        <v>LATIN AMERICA EXPEXPORTSubtotal (excluded)</v>
      </c>
      <c r="B309" s="233" t="str">
        <f t="shared" si="17"/>
        <v>LATIN AMERICA EXP</v>
      </c>
      <c r="C309" s="233" t="str">
        <f t="shared" si="18"/>
        <v>EXPORT</v>
      </c>
      <c r="D309" s="233" t="str">
        <f t="shared" si="19"/>
        <v>Subtotal (excluded)</v>
      </c>
      <c r="E309" s="269"/>
      <c r="F309" s="453"/>
      <c r="G309" s="262" t="s">
        <v>272</v>
      </c>
      <c r="H309" s="263">
        <v>17240.456999999999</v>
      </c>
      <c r="I309" s="263">
        <v>13044.83</v>
      </c>
      <c r="J309" s="263">
        <v>13044.83</v>
      </c>
      <c r="K309" s="263">
        <v>31615.563999999998</v>
      </c>
      <c r="L309" s="263">
        <v>456239.93300000002</v>
      </c>
      <c r="M309" s="263">
        <v>437669.19900000002</v>
      </c>
      <c r="N309" s="264">
        <v>469284.76299999998</v>
      </c>
    </row>
    <row r="310" spans="1:14" ht="13.5" hidden="1" thickBot="1">
      <c r="A310" s="232" t="str">
        <f t="shared" si="16"/>
        <v>LATIN AMERICA EXPEXPORTTotal</v>
      </c>
      <c r="B310" s="233" t="str">
        <f t="shared" si="17"/>
        <v>LATIN AMERICA EXP</v>
      </c>
      <c r="C310" s="233" t="str">
        <f t="shared" si="18"/>
        <v>EXPORT</v>
      </c>
      <c r="D310" s="233" t="str">
        <f t="shared" si="19"/>
        <v>Total</v>
      </c>
      <c r="E310" s="269"/>
      <c r="F310" s="454"/>
      <c r="G310" s="197" t="s">
        <v>221</v>
      </c>
      <c r="H310" s="50">
        <v>46624.366999999998</v>
      </c>
      <c r="I310" s="50">
        <v>70811.490000000005</v>
      </c>
      <c r="J310" s="50">
        <v>97948.883000000002</v>
      </c>
      <c r="K310" s="50">
        <v>101039.59699999999</v>
      </c>
      <c r="L310" s="50">
        <v>1850443.3759999999</v>
      </c>
      <c r="M310" s="50">
        <v>1847352.662</v>
      </c>
      <c r="N310" s="50">
        <v>1948392.2590000001</v>
      </c>
    </row>
    <row r="311" spans="1:14" ht="13.5" hidden="1" thickBot="1">
      <c r="A311" s="232" t="str">
        <f t="shared" si="16"/>
        <v>LATIN AMERICA EXPHOMEBUREAU VALLEE GROUP</v>
      </c>
      <c r="B311" s="233" t="str">
        <f t="shared" si="17"/>
        <v>LATIN AMERICA EXP</v>
      </c>
      <c r="C311" s="233" t="str">
        <f t="shared" si="18"/>
        <v>HOME</v>
      </c>
      <c r="D311" s="233" t="str">
        <f t="shared" si="19"/>
        <v>BUREAU VALLEE GROUP</v>
      </c>
      <c r="E311" s="269"/>
      <c r="F311" s="452" t="s">
        <v>273</v>
      </c>
      <c r="G311" s="452" t="s">
        <v>365</v>
      </c>
      <c r="H311" s="47">
        <v>1953.068</v>
      </c>
      <c r="I311" s="46"/>
      <c r="J311" s="46"/>
      <c r="K311" s="47">
        <v>3234.4630000000002</v>
      </c>
      <c r="L311" s="47">
        <v>14980.056</v>
      </c>
      <c r="M311" s="47">
        <v>11745.593000000001</v>
      </c>
      <c r="N311" s="50">
        <v>14980.056</v>
      </c>
    </row>
    <row r="312" spans="1:14" ht="13.5" hidden="1" thickBot="1">
      <c r="A312" s="232" t="str">
        <f t="shared" si="16"/>
        <v>LATIN AMERICA EXPHOMEACODIS SARL</v>
      </c>
      <c r="B312" s="233" t="str">
        <f t="shared" si="17"/>
        <v>LATIN AMERICA EXP</v>
      </c>
      <c r="C312" s="233" t="str">
        <f t="shared" si="18"/>
        <v>HOME</v>
      </c>
      <c r="D312" s="233" t="str">
        <f t="shared" si="19"/>
        <v>ACODIS SARL</v>
      </c>
      <c r="E312" s="269"/>
      <c r="F312" s="453"/>
      <c r="G312" s="452" t="s">
        <v>412</v>
      </c>
      <c r="H312" s="47">
        <v>702.404</v>
      </c>
      <c r="I312" s="47">
        <v>396.83600000000001</v>
      </c>
      <c r="J312" s="47">
        <v>396.83600000000001</v>
      </c>
      <c r="K312" s="47">
        <v>702.404</v>
      </c>
      <c r="L312" s="47">
        <v>6167.46</v>
      </c>
      <c r="M312" s="47">
        <v>5861.8919999999998</v>
      </c>
      <c r="N312" s="50">
        <v>6564.2960000000003</v>
      </c>
    </row>
    <row r="313" spans="1:14" ht="13.5" hidden="1" thickBot="1">
      <c r="A313" s="232" t="str">
        <f t="shared" si="16"/>
        <v>LATIN AMERICA EXPHOMELIBRAIRIE LE TOUCAN</v>
      </c>
      <c r="B313" s="233" t="str">
        <f t="shared" si="17"/>
        <v>LATIN AMERICA EXP</v>
      </c>
      <c r="C313" s="233" t="str">
        <f t="shared" si="18"/>
        <v>HOME</v>
      </c>
      <c r="D313" s="233" t="str">
        <f t="shared" si="19"/>
        <v>LIBRAIRIE LE TOUCAN</v>
      </c>
      <c r="E313" s="269"/>
      <c r="F313" s="453"/>
      <c r="G313" s="452" t="s">
        <v>413</v>
      </c>
      <c r="H313" s="46"/>
      <c r="I313" s="46"/>
      <c r="J313" s="47">
        <v>1438.0340000000001</v>
      </c>
      <c r="K313" s="46"/>
      <c r="L313" s="47">
        <v>2645.5050000000001</v>
      </c>
      <c r="M313" s="47">
        <v>4083.5390000000002</v>
      </c>
      <c r="N313" s="50">
        <v>4083.5390000000002</v>
      </c>
    </row>
    <row r="314" spans="1:14" ht="13.5" hidden="1" thickBot="1">
      <c r="A314" s="232" t="str">
        <f t="shared" si="16"/>
        <v>LATIN AMERICA EXPHOMEBRICORAMA GROUP</v>
      </c>
      <c r="B314" s="233" t="str">
        <f t="shared" si="17"/>
        <v>LATIN AMERICA EXP</v>
      </c>
      <c r="C314" s="233" t="str">
        <f t="shared" si="18"/>
        <v>HOME</v>
      </c>
      <c r="D314" s="233" t="str">
        <f t="shared" si="19"/>
        <v>BRICORAMA GROUP</v>
      </c>
      <c r="E314" s="269"/>
      <c r="F314" s="453"/>
      <c r="G314" s="452" t="s">
        <v>414</v>
      </c>
      <c r="H314" s="46"/>
      <c r="I314" s="47">
        <v>365.678</v>
      </c>
      <c r="J314" s="47">
        <v>365.678</v>
      </c>
      <c r="K314" s="47">
        <v>614.678</v>
      </c>
      <c r="L314" s="47">
        <v>2043.4749999999999</v>
      </c>
      <c r="M314" s="47">
        <v>1794.4749999999999</v>
      </c>
      <c r="N314" s="50">
        <v>2409.1529999999998</v>
      </c>
    </row>
    <row r="315" spans="1:14" ht="13.5" hidden="1" thickBot="1">
      <c r="A315" s="232" t="str">
        <f t="shared" si="16"/>
        <v>LATIN AMERICA EXPHOMEMENSONIDES GROUP</v>
      </c>
      <c r="B315" s="233" t="str">
        <f t="shared" si="17"/>
        <v>LATIN AMERICA EXP</v>
      </c>
      <c r="C315" s="233" t="str">
        <f t="shared" si="18"/>
        <v>HOME</v>
      </c>
      <c r="D315" s="233" t="str">
        <f t="shared" si="19"/>
        <v>MENSONIDES GROUP</v>
      </c>
      <c r="E315" s="269"/>
      <c r="F315" s="453"/>
      <c r="G315" s="452" t="s">
        <v>415</v>
      </c>
      <c r="H315" s="46"/>
      <c r="I315" s="47">
        <v>1052.173</v>
      </c>
      <c r="J315" s="47">
        <v>1052.173</v>
      </c>
      <c r="K315" s="46"/>
      <c r="L315" s="46"/>
      <c r="M315" s="47">
        <v>1052.173</v>
      </c>
      <c r="N315" s="50">
        <v>1052.173</v>
      </c>
    </row>
    <row r="316" spans="1:14" ht="13.5" hidden="1" thickBot="1">
      <c r="A316" s="232" t="str">
        <f t="shared" si="16"/>
        <v>LATIN AMERICA EXPHOMESubtotal (excluded)</v>
      </c>
      <c r="B316" s="233" t="str">
        <f t="shared" si="17"/>
        <v>LATIN AMERICA EXP</v>
      </c>
      <c r="C316" s="233" t="str">
        <f t="shared" si="18"/>
        <v>HOME</v>
      </c>
      <c r="D316" s="233" t="str">
        <f t="shared" si="19"/>
        <v>Subtotal (excluded)</v>
      </c>
      <c r="E316" s="269"/>
      <c r="F316" s="453"/>
      <c r="G316" s="262" t="s">
        <v>272</v>
      </c>
      <c r="H316" s="263">
        <v>0</v>
      </c>
      <c r="I316" s="263">
        <v>0</v>
      </c>
      <c r="J316" s="263">
        <v>0</v>
      </c>
      <c r="K316" s="263">
        <v>0</v>
      </c>
      <c r="L316" s="263">
        <v>0</v>
      </c>
      <c r="M316" s="263">
        <v>0</v>
      </c>
      <c r="N316" s="264">
        <v>-33559.375999999997</v>
      </c>
    </row>
    <row r="317" spans="1:14" ht="13.5" hidden="1" thickBot="1">
      <c r="A317" s="232" t="str">
        <f t="shared" si="16"/>
        <v>LATIN AMERICA EXPHOMETotal</v>
      </c>
      <c r="B317" s="233" t="str">
        <f t="shared" si="17"/>
        <v>LATIN AMERICA EXP</v>
      </c>
      <c r="C317" s="233" t="str">
        <f t="shared" si="18"/>
        <v>HOME</v>
      </c>
      <c r="D317" s="233" t="str">
        <f t="shared" si="19"/>
        <v>Total</v>
      </c>
      <c r="E317" s="269"/>
      <c r="F317" s="454"/>
      <c r="G317" s="197" t="s">
        <v>221</v>
      </c>
      <c r="H317" s="50">
        <v>2655.4720000000002</v>
      </c>
      <c r="I317" s="50">
        <v>1814.6869999999999</v>
      </c>
      <c r="J317" s="50">
        <v>3252.721</v>
      </c>
      <c r="K317" s="50">
        <v>4551.5450000000001</v>
      </c>
      <c r="L317" s="50">
        <v>25836.495999999999</v>
      </c>
      <c r="M317" s="50">
        <v>24537.671999999999</v>
      </c>
      <c r="N317" s="50">
        <v>29089.217000000001</v>
      </c>
    </row>
    <row r="318" spans="1:14" ht="13.5" hidden="1" thickBot="1">
      <c r="A318" s="232" t="str">
        <f t="shared" si="16"/>
        <v>LATIN AMERICA EXPEXTERNALSRES LUIS PAREDES GROUP</v>
      </c>
      <c r="B318" s="233" t="str">
        <f t="shared" si="17"/>
        <v>LATIN AMERICA EXP</v>
      </c>
      <c r="C318" s="233" t="str">
        <f t="shared" si="18"/>
        <v>EXTERNAL</v>
      </c>
      <c r="D318" s="233" t="str">
        <f t="shared" si="19"/>
        <v>SRES LUIS PAREDES GROUP</v>
      </c>
      <c r="E318" s="269"/>
      <c r="F318" s="197" t="s">
        <v>243</v>
      </c>
      <c r="G318" s="197" t="s">
        <v>402</v>
      </c>
      <c r="H318" s="49"/>
      <c r="I318" s="49"/>
      <c r="J318" s="49"/>
      <c r="K318" s="50">
        <v>20650.189999999999</v>
      </c>
      <c r="L318" s="50">
        <v>370510.17099999997</v>
      </c>
      <c r="M318" s="50">
        <v>349859.98100000003</v>
      </c>
      <c r="N318" s="50">
        <v>370510.17099999997</v>
      </c>
    </row>
    <row r="319" spans="1:14" ht="13.5" hidden="1" thickBot="1">
      <c r="A319" s="232" t="str">
        <f t="shared" si="16"/>
        <v>LATIN AMERICA EXPEXTERNALRODIN GROUP</v>
      </c>
      <c r="B319" s="233" t="str">
        <f t="shared" si="17"/>
        <v>LATIN AMERICA EXP</v>
      </c>
      <c r="C319" s="233" t="str">
        <f t="shared" si="18"/>
        <v>EXTERNAL</v>
      </c>
      <c r="D319" s="233" t="str">
        <f t="shared" si="19"/>
        <v>RODIN GROUP</v>
      </c>
      <c r="E319" s="269"/>
      <c r="F319" s="200"/>
      <c r="G319" s="197" t="s">
        <v>403</v>
      </c>
      <c r="H319" s="49"/>
      <c r="I319" s="50">
        <v>13360.25</v>
      </c>
      <c r="J319" s="50">
        <v>13360.25</v>
      </c>
      <c r="K319" s="49"/>
      <c r="L319" s="50">
        <v>293938.05</v>
      </c>
      <c r="M319" s="50">
        <v>307298.3</v>
      </c>
      <c r="N319" s="50">
        <v>307298.3</v>
      </c>
    </row>
    <row r="320" spans="1:14" ht="13.5" hidden="1" thickBot="1">
      <c r="A320" s="232" t="str">
        <f t="shared" si="16"/>
        <v>LATIN AMERICA EXPEXTERNALFABER CASTELL PERU GROUP</v>
      </c>
      <c r="B320" s="233" t="str">
        <f t="shared" si="17"/>
        <v>LATIN AMERICA EXP</v>
      </c>
      <c r="C320" s="233" t="str">
        <f t="shared" si="18"/>
        <v>EXTERNAL</v>
      </c>
      <c r="D320" s="233" t="str">
        <f t="shared" si="19"/>
        <v>FABER CASTELL PERU GROUP</v>
      </c>
      <c r="E320" s="269"/>
      <c r="F320" s="200"/>
      <c r="G320" s="197" t="s">
        <v>404</v>
      </c>
      <c r="H320" s="50">
        <v>22595.88</v>
      </c>
      <c r="I320" s="49"/>
      <c r="J320" s="49"/>
      <c r="K320" s="50">
        <v>22595.88</v>
      </c>
      <c r="L320" s="50">
        <v>155655.11199999999</v>
      </c>
      <c r="M320" s="50">
        <v>133059.23199999999</v>
      </c>
      <c r="N320" s="50">
        <v>155655.11199999999</v>
      </c>
    </row>
    <row r="321" spans="1:14" ht="13.5" hidden="1" thickBot="1">
      <c r="A321" s="232" t="str">
        <f t="shared" si="16"/>
        <v>LATIN AMERICA EXPEXTERNALDISTRIBUIDORA AIFA GROUP</v>
      </c>
      <c r="B321" s="233" t="str">
        <f t="shared" si="17"/>
        <v>LATIN AMERICA EXP</v>
      </c>
      <c r="C321" s="233" t="str">
        <f t="shared" si="18"/>
        <v>EXTERNAL</v>
      </c>
      <c r="D321" s="233" t="str">
        <f t="shared" si="19"/>
        <v>DISTRIBUIDORA AIFA GROUP</v>
      </c>
      <c r="E321" s="269"/>
      <c r="F321" s="200"/>
      <c r="G321" s="197" t="s">
        <v>405</v>
      </c>
      <c r="H321" s="49"/>
      <c r="I321" s="50">
        <v>95.01</v>
      </c>
      <c r="J321" s="50">
        <v>13304.19</v>
      </c>
      <c r="K321" s="49"/>
      <c r="L321" s="50">
        <v>128210.65300000001</v>
      </c>
      <c r="M321" s="50">
        <v>141514.84299999999</v>
      </c>
      <c r="N321" s="50">
        <v>141514.84299999999</v>
      </c>
    </row>
    <row r="322" spans="1:14" ht="13.5" hidden="1" thickBot="1">
      <c r="A322" s="232" t="str">
        <f t="shared" si="16"/>
        <v>LATIN AMERICA EXPEXTERNALINDUSTRIAS GIOTO</v>
      </c>
      <c r="B322" s="233" t="str">
        <f t="shared" si="17"/>
        <v>LATIN AMERICA EXP</v>
      </c>
      <c r="C322" s="233" t="str">
        <f t="shared" si="18"/>
        <v>EXTERNAL</v>
      </c>
      <c r="D322" s="233" t="str">
        <f t="shared" si="19"/>
        <v>INDUSTRIAS GIOTO</v>
      </c>
      <c r="E322" s="269"/>
      <c r="F322" s="200"/>
      <c r="G322" s="197" t="s">
        <v>406</v>
      </c>
      <c r="H322" s="50">
        <v>0</v>
      </c>
      <c r="I322" s="49"/>
      <c r="J322" s="49"/>
      <c r="K322" s="50">
        <v>0</v>
      </c>
      <c r="L322" s="50">
        <v>132693.37100000001</v>
      </c>
      <c r="M322" s="50">
        <v>132693.37100000001</v>
      </c>
      <c r="N322" s="50">
        <v>132693.37100000001</v>
      </c>
    </row>
    <row r="323" spans="1:14" ht="13.5" hidden="1" thickBot="1">
      <c r="A323" s="232" t="str">
        <f t="shared" si="16"/>
        <v>LATIN AMERICA EXPEXTERNALVISITEX LTDA GROUP</v>
      </c>
      <c r="B323" s="233" t="str">
        <f t="shared" si="17"/>
        <v>LATIN AMERICA EXP</v>
      </c>
      <c r="C323" s="233" t="str">
        <f t="shared" si="18"/>
        <v>EXTERNAL</v>
      </c>
      <c r="D323" s="233" t="str">
        <f t="shared" si="19"/>
        <v>VISITEX LTDA GROUP</v>
      </c>
      <c r="E323" s="269"/>
      <c r="F323" s="200"/>
      <c r="G323" s="197" t="s">
        <v>407</v>
      </c>
      <c r="H323" s="49"/>
      <c r="I323" s="50">
        <v>44407.21</v>
      </c>
      <c r="J323" s="50">
        <v>44407.21</v>
      </c>
      <c r="K323" s="49"/>
      <c r="L323" s="50">
        <v>56311.78</v>
      </c>
      <c r="M323" s="50">
        <v>100718.99</v>
      </c>
      <c r="N323" s="50">
        <v>100718.99</v>
      </c>
    </row>
    <row r="324" spans="1:14" ht="13.5" hidden="1" thickBot="1">
      <c r="A324" s="232" t="str">
        <f t="shared" si="16"/>
        <v>LATIN AMERICA EXPEXTERNALSBANDRA CIA LTDA GROUP</v>
      </c>
      <c r="B324" s="233" t="str">
        <f t="shared" si="17"/>
        <v>LATIN AMERICA EXP</v>
      </c>
      <c r="C324" s="233" t="str">
        <f t="shared" si="18"/>
        <v>EXTERNAL</v>
      </c>
      <c r="D324" s="233" t="str">
        <f t="shared" si="19"/>
        <v>SBANDRA CIA LTDA GROUP</v>
      </c>
      <c r="E324" s="269"/>
      <c r="F324" s="200"/>
      <c r="G324" s="197" t="s">
        <v>408</v>
      </c>
      <c r="H324" s="49"/>
      <c r="I324" s="49"/>
      <c r="J324" s="49"/>
      <c r="K324" s="49"/>
      <c r="L324" s="50">
        <v>89999.55</v>
      </c>
      <c r="M324" s="50">
        <v>89999.55</v>
      </c>
      <c r="N324" s="50">
        <v>89999.55</v>
      </c>
    </row>
    <row r="325" spans="1:14" ht="13.5" hidden="1" thickBot="1">
      <c r="A325" s="232" t="str">
        <f t="shared" si="16"/>
        <v>LATIN AMERICA EXPEXTERNALMAPED SILCO, S.A. DE C.V.</v>
      </c>
      <c r="B325" s="233" t="str">
        <f t="shared" si="17"/>
        <v>LATIN AMERICA EXP</v>
      </c>
      <c r="C325" s="233" t="str">
        <f t="shared" si="18"/>
        <v>EXTERNAL</v>
      </c>
      <c r="D325" s="233" t="str">
        <f t="shared" si="19"/>
        <v>MAPED SILCO, S.A. DE C.V.</v>
      </c>
      <c r="E325" s="269"/>
      <c r="F325" s="200"/>
      <c r="G325" s="197" t="s">
        <v>409</v>
      </c>
      <c r="H325" s="49"/>
      <c r="I325" s="49"/>
      <c r="J325" s="50">
        <v>13928.213</v>
      </c>
      <c r="K325" s="50">
        <v>19389.933000000001</v>
      </c>
      <c r="L325" s="50">
        <v>58513.665999999997</v>
      </c>
      <c r="M325" s="50">
        <v>53051.946000000004</v>
      </c>
      <c r="N325" s="50">
        <v>72441.879000000001</v>
      </c>
    </row>
    <row r="326" spans="1:14" ht="13.5" hidden="1" thickBot="1">
      <c r="A326" s="232" t="str">
        <f t="shared" ref="A326:A389" si="20">B326&amp;C326&amp;D326</f>
        <v>LATIN AMERICA EXPEXTERNALCASA SERRA SUCESORES S.A GROUP</v>
      </c>
      <c r="B326" s="233" t="str">
        <f t="shared" ref="B326:B389" si="21">IF(E326="",B325,E326)</f>
        <v>LATIN AMERICA EXP</v>
      </c>
      <c r="C326" s="233" t="str">
        <f t="shared" ref="C326:C389" si="22">IF(F326="",C325,F326)</f>
        <v>EXTERNAL</v>
      </c>
      <c r="D326" s="233" t="str">
        <f t="shared" ref="D326:D389" si="23">IF(G326="",D325,G326)</f>
        <v>CASA SERRA SUCESORES S.A GROUP</v>
      </c>
      <c r="E326" s="269"/>
      <c r="F326" s="200"/>
      <c r="G326" s="197" t="s">
        <v>410</v>
      </c>
      <c r="H326" s="49"/>
      <c r="I326" s="49"/>
      <c r="J326" s="49"/>
      <c r="K326" s="49"/>
      <c r="L326" s="50">
        <v>62717.51</v>
      </c>
      <c r="M326" s="50">
        <v>62717.51</v>
      </c>
      <c r="N326" s="50">
        <v>62717.51</v>
      </c>
    </row>
    <row r="327" spans="1:14" ht="13.5" hidden="1" thickBot="1">
      <c r="A327" s="232" t="str">
        <f t="shared" si="20"/>
        <v>LATIN AMERICA EXPEXTERNALMARTECSA GROUP</v>
      </c>
      <c r="B327" s="233" t="str">
        <f t="shared" si="21"/>
        <v>LATIN AMERICA EXP</v>
      </c>
      <c r="C327" s="233" t="str">
        <f t="shared" si="22"/>
        <v>EXTERNAL</v>
      </c>
      <c r="D327" s="233" t="str">
        <f t="shared" si="23"/>
        <v>MARTECSA GROUP</v>
      </c>
      <c r="E327" s="269"/>
      <c r="F327" s="200"/>
      <c r="G327" s="197" t="s">
        <v>411</v>
      </c>
      <c r="H327" s="50">
        <v>6788.03</v>
      </c>
      <c r="I327" s="50">
        <v>-95.81</v>
      </c>
      <c r="J327" s="50">
        <v>-95.81</v>
      </c>
      <c r="K327" s="50">
        <v>6788.03</v>
      </c>
      <c r="L327" s="50">
        <v>45653.58</v>
      </c>
      <c r="M327" s="50">
        <v>38769.74</v>
      </c>
      <c r="N327" s="50">
        <v>45557.77</v>
      </c>
    </row>
    <row r="328" spans="1:14" ht="13.5" hidden="1" thickBot="1">
      <c r="A328" s="232" t="str">
        <f t="shared" si="20"/>
        <v>LATIN AMERICA EXPEXTERNALSubtotal (excluded)</v>
      </c>
      <c r="B328" s="233" t="str">
        <f t="shared" si="21"/>
        <v>LATIN AMERICA EXP</v>
      </c>
      <c r="C328" s="233" t="str">
        <f t="shared" si="22"/>
        <v>EXTERNAL</v>
      </c>
      <c r="D328" s="233" t="str">
        <f t="shared" si="23"/>
        <v>Subtotal (excluded)</v>
      </c>
      <c r="E328" s="269"/>
      <c r="F328" s="200"/>
      <c r="G328" s="197" t="s">
        <v>272</v>
      </c>
      <c r="H328" s="50">
        <v>19895.929</v>
      </c>
      <c r="I328" s="50">
        <v>14859.517</v>
      </c>
      <c r="J328" s="50">
        <v>16297.550999999999</v>
      </c>
      <c r="K328" s="50">
        <v>36167.108999999997</v>
      </c>
      <c r="L328" s="50">
        <v>482076.429</v>
      </c>
      <c r="M328" s="50">
        <v>462206.87099999998</v>
      </c>
      <c r="N328" s="50">
        <v>498373.98</v>
      </c>
    </row>
    <row r="329" spans="1:14" ht="13.5" hidden="1" thickBot="1">
      <c r="A329" s="232" t="str">
        <f t="shared" si="20"/>
        <v>LATIN AMERICA EXPEXTERNALTotal</v>
      </c>
      <c r="B329" s="233" t="str">
        <f t="shared" si="21"/>
        <v>LATIN AMERICA EXP</v>
      </c>
      <c r="C329" s="233" t="str">
        <f t="shared" si="22"/>
        <v>EXTERNAL</v>
      </c>
      <c r="D329" s="233" t="str">
        <f t="shared" si="23"/>
        <v>Total</v>
      </c>
      <c r="E329" s="270"/>
      <c r="F329" s="198"/>
      <c r="G329" s="197" t="s">
        <v>221</v>
      </c>
      <c r="H329" s="50">
        <v>49279.839</v>
      </c>
      <c r="I329" s="50">
        <v>72626.176999999996</v>
      </c>
      <c r="J329" s="50">
        <v>101201.60400000001</v>
      </c>
      <c r="K329" s="50">
        <v>105591.14200000001</v>
      </c>
      <c r="L329" s="50">
        <v>1876279.872</v>
      </c>
      <c r="M329" s="50">
        <v>1871890.334</v>
      </c>
      <c r="N329" s="50">
        <v>1977481.476</v>
      </c>
    </row>
    <row r="330" spans="1:14" ht="13.5" hidden="1" thickBot="1">
      <c r="A330" s="232" t="str">
        <f t="shared" si="20"/>
        <v>MEA EXPEXPORTJARIR BOOKSTORE GROUP</v>
      </c>
      <c r="B330" s="233" t="str">
        <f t="shared" si="21"/>
        <v>MEA EXP</v>
      </c>
      <c r="C330" s="233" t="str">
        <f t="shared" si="22"/>
        <v>EXPORT</v>
      </c>
      <c r="D330" s="233" t="str">
        <f t="shared" si="23"/>
        <v>JARIR BOOKSTORE GROUP</v>
      </c>
      <c r="E330" s="268" t="s">
        <v>166</v>
      </c>
      <c r="F330" s="452" t="s">
        <v>261</v>
      </c>
      <c r="G330" s="452" t="s">
        <v>416</v>
      </c>
      <c r="H330" s="47">
        <v>224628.16</v>
      </c>
      <c r="I330" s="47">
        <v>71735.16</v>
      </c>
      <c r="J330" s="47">
        <v>71735.16</v>
      </c>
      <c r="K330" s="47">
        <v>425715.85700000002</v>
      </c>
      <c r="L330" s="47">
        <v>1153842.4509999999</v>
      </c>
      <c r="M330" s="47">
        <v>799861.75399999996</v>
      </c>
      <c r="N330" s="50">
        <v>1225577.611</v>
      </c>
    </row>
    <row r="331" spans="1:14" ht="13.5" hidden="1" thickBot="1">
      <c r="A331" s="232" t="str">
        <f t="shared" si="20"/>
        <v>MEA EXPEXPORTQUALICHEM PTY LTD GROUP</v>
      </c>
      <c r="B331" s="233" t="str">
        <f t="shared" si="21"/>
        <v>MEA EXP</v>
      </c>
      <c r="C331" s="233" t="str">
        <f t="shared" si="22"/>
        <v>EXPORT</v>
      </c>
      <c r="D331" s="233" t="str">
        <f t="shared" si="23"/>
        <v>QUALICHEM PTY LTD GROUP</v>
      </c>
      <c r="E331" s="269"/>
      <c r="F331" s="453"/>
      <c r="G331" s="452" t="s">
        <v>417</v>
      </c>
      <c r="H331" s="47">
        <v>9461.16</v>
      </c>
      <c r="I331" s="47">
        <v>61428.55</v>
      </c>
      <c r="J331" s="47">
        <v>85013.16</v>
      </c>
      <c r="K331" s="47">
        <v>22909.621999999999</v>
      </c>
      <c r="L331" s="47">
        <v>357552.92599999998</v>
      </c>
      <c r="M331" s="47">
        <v>419656.46399999998</v>
      </c>
      <c r="N331" s="50">
        <v>442566.08600000001</v>
      </c>
    </row>
    <row r="332" spans="1:14" ht="13.5" hidden="1" thickBot="1">
      <c r="A332" s="232" t="str">
        <f t="shared" si="20"/>
        <v>MEA EXPEXPORTHOSHAN PAN GULF CO., LTD GROUP</v>
      </c>
      <c r="B332" s="233" t="str">
        <f t="shared" si="21"/>
        <v>MEA EXP</v>
      </c>
      <c r="C332" s="233" t="str">
        <f t="shared" si="22"/>
        <v>EXPORT</v>
      </c>
      <c r="D332" s="233" t="str">
        <f t="shared" si="23"/>
        <v>HOSHAN PAN GULF CO., LTD GROUP</v>
      </c>
      <c r="E332" s="269"/>
      <c r="F332" s="453"/>
      <c r="G332" s="452" t="s">
        <v>418</v>
      </c>
      <c r="H332" s="47">
        <v>37624.843999999997</v>
      </c>
      <c r="I332" s="47">
        <v>2232.739</v>
      </c>
      <c r="J332" s="47">
        <v>55977.305999999997</v>
      </c>
      <c r="K332" s="47">
        <v>51340.362000000001</v>
      </c>
      <c r="L332" s="47">
        <v>307756.39799999999</v>
      </c>
      <c r="M332" s="47">
        <v>312393.342</v>
      </c>
      <c r="N332" s="50">
        <v>363733.70400000003</v>
      </c>
    </row>
    <row r="333" spans="1:14" ht="13.5" hidden="1" thickBot="1">
      <c r="A333" s="232" t="str">
        <f t="shared" si="20"/>
        <v>MEA EXPEXPORTEMIRATES TRADING EST. GROUP</v>
      </c>
      <c r="B333" s="233" t="str">
        <f t="shared" si="21"/>
        <v>MEA EXP</v>
      </c>
      <c r="C333" s="233" t="str">
        <f t="shared" si="22"/>
        <v>EXPORT</v>
      </c>
      <c r="D333" s="233" t="str">
        <f t="shared" si="23"/>
        <v>EMIRATES TRADING EST. GROUP</v>
      </c>
      <c r="E333" s="269"/>
      <c r="F333" s="453"/>
      <c r="G333" s="452" t="s">
        <v>419</v>
      </c>
      <c r="H333" s="46"/>
      <c r="I333" s="46"/>
      <c r="J333" s="47">
        <v>41375.85</v>
      </c>
      <c r="K333" s="47">
        <v>195.78</v>
      </c>
      <c r="L333" s="47">
        <v>283117.27</v>
      </c>
      <c r="M333" s="47">
        <v>324297.34000000003</v>
      </c>
      <c r="N333" s="50">
        <v>324493.12</v>
      </c>
    </row>
    <row r="334" spans="1:14" ht="13.5" hidden="1" thickBot="1">
      <c r="A334" s="232" t="str">
        <f t="shared" si="20"/>
        <v>MEA EXPEXPORTARTA ART GRAPHIC &amp; OFFICE GROUP</v>
      </c>
      <c r="B334" s="233" t="str">
        <f t="shared" si="21"/>
        <v>MEA EXP</v>
      </c>
      <c r="C334" s="233" t="str">
        <f t="shared" si="22"/>
        <v>EXPORT</v>
      </c>
      <c r="D334" s="233" t="str">
        <f t="shared" si="23"/>
        <v>ARTA ART GRAPHIC &amp; OFFICE GROUP</v>
      </c>
      <c r="E334" s="269"/>
      <c r="F334" s="453"/>
      <c r="G334" s="452" t="s">
        <v>420</v>
      </c>
      <c r="H334" s="47">
        <v>10072.59</v>
      </c>
      <c r="I334" s="47">
        <v>14466.97</v>
      </c>
      <c r="J334" s="47">
        <v>20784.89</v>
      </c>
      <c r="K334" s="47">
        <v>78788.47</v>
      </c>
      <c r="L334" s="47">
        <v>254715.859</v>
      </c>
      <c r="M334" s="47">
        <v>196712.27900000001</v>
      </c>
      <c r="N334" s="50">
        <v>275500.74900000001</v>
      </c>
    </row>
    <row r="335" spans="1:14" ht="13.5" hidden="1" thickBot="1">
      <c r="A335" s="232" t="str">
        <f t="shared" si="20"/>
        <v>MEA EXPEXPORTCLIPS GROUP</v>
      </c>
      <c r="B335" s="233" t="str">
        <f t="shared" si="21"/>
        <v>MEA EXP</v>
      </c>
      <c r="C335" s="233" t="str">
        <f t="shared" si="22"/>
        <v>EXPORT</v>
      </c>
      <c r="D335" s="233" t="str">
        <f t="shared" si="23"/>
        <v>CLIPS GROUP</v>
      </c>
      <c r="E335" s="269"/>
      <c r="F335" s="453"/>
      <c r="G335" s="452" t="s">
        <v>421</v>
      </c>
      <c r="H335" s="47">
        <v>20081.409</v>
      </c>
      <c r="I335" s="46"/>
      <c r="J335" s="47">
        <v>16367.076999999999</v>
      </c>
      <c r="K335" s="47">
        <v>20023.629000000001</v>
      </c>
      <c r="L335" s="47">
        <v>181150.16899999999</v>
      </c>
      <c r="M335" s="47">
        <v>177493.617</v>
      </c>
      <c r="N335" s="50">
        <v>197517.24600000001</v>
      </c>
    </row>
    <row r="336" spans="1:14" ht="13.5" hidden="1" thickBot="1">
      <c r="A336" s="232" t="str">
        <f t="shared" si="20"/>
        <v>MEA EXPEXPORTCITY STATIONERY CO.GROUP</v>
      </c>
      <c r="B336" s="233" t="str">
        <f t="shared" si="21"/>
        <v>MEA EXP</v>
      </c>
      <c r="C336" s="233" t="str">
        <f t="shared" si="22"/>
        <v>EXPORT</v>
      </c>
      <c r="D336" s="233" t="str">
        <f t="shared" si="23"/>
        <v>CITY STATIONERY CO.GROUP</v>
      </c>
      <c r="E336" s="269"/>
      <c r="F336" s="453"/>
      <c r="G336" s="452" t="s">
        <v>422</v>
      </c>
      <c r="H336" s="47">
        <v>1.51</v>
      </c>
      <c r="I336" s="47">
        <v>10459.459999999999</v>
      </c>
      <c r="J336" s="47">
        <v>10459.459999999999</v>
      </c>
      <c r="K336" s="47">
        <v>41992.18</v>
      </c>
      <c r="L336" s="47">
        <v>153108.08799999999</v>
      </c>
      <c r="M336" s="47">
        <v>121575.368</v>
      </c>
      <c r="N336" s="50">
        <v>163567.54800000001</v>
      </c>
    </row>
    <row r="337" spans="1:14" ht="13.5" hidden="1" thickBot="1">
      <c r="A337" s="232" t="str">
        <f t="shared" si="20"/>
        <v>MEA EXPEXPORTSAMIR AND ALI STATIONARY GROUP</v>
      </c>
      <c r="B337" s="233" t="str">
        <f t="shared" si="21"/>
        <v>MEA EXP</v>
      </c>
      <c r="C337" s="233" t="str">
        <f t="shared" si="22"/>
        <v>EXPORT</v>
      </c>
      <c r="D337" s="233" t="str">
        <f t="shared" si="23"/>
        <v>SAMIR AND ALI STATIONARY GROUP</v>
      </c>
      <c r="E337" s="269"/>
      <c r="F337" s="453"/>
      <c r="G337" s="452" t="s">
        <v>423</v>
      </c>
      <c r="H337" s="46"/>
      <c r="I337" s="46"/>
      <c r="J337" s="46"/>
      <c r="K337" s="46"/>
      <c r="L337" s="47">
        <v>138377.15299999999</v>
      </c>
      <c r="M337" s="47">
        <v>138377.15299999999</v>
      </c>
      <c r="N337" s="50">
        <v>138377.15299999999</v>
      </c>
    </row>
    <row r="338" spans="1:14" ht="13.5" hidden="1" thickBot="1">
      <c r="A338" s="232" t="str">
        <f t="shared" si="20"/>
        <v>MEA EXPEXPORTVAS CO LTD GROUP</v>
      </c>
      <c r="B338" s="233" t="str">
        <f t="shared" si="21"/>
        <v>MEA EXP</v>
      </c>
      <c r="C338" s="233" t="str">
        <f t="shared" si="22"/>
        <v>EXPORT</v>
      </c>
      <c r="D338" s="233" t="str">
        <f t="shared" si="23"/>
        <v>VAS CO LTD GROUP</v>
      </c>
      <c r="E338" s="269"/>
      <c r="F338" s="453"/>
      <c r="G338" s="452" t="s">
        <v>424</v>
      </c>
      <c r="H338" s="46"/>
      <c r="I338" s="46"/>
      <c r="J338" s="47">
        <v>33188.472999999998</v>
      </c>
      <c r="K338" s="47">
        <v>28331.657999999999</v>
      </c>
      <c r="L338" s="47">
        <v>91769.384000000005</v>
      </c>
      <c r="M338" s="47">
        <v>96626.198999999993</v>
      </c>
      <c r="N338" s="50">
        <v>124957.857</v>
      </c>
    </row>
    <row r="339" spans="1:14" ht="13.5" hidden="1" thickBot="1">
      <c r="A339" s="232" t="str">
        <f t="shared" si="20"/>
        <v>MEA EXPEXPORTGRAPHOS (NIGERIA) LIMITED GROUP</v>
      </c>
      <c r="B339" s="233" t="str">
        <f t="shared" si="21"/>
        <v>MEA EXP</v>
      </c>
      <c r="C339" s="233" t="str">
        <f t="shared" si="22"/>
        <v>EXPORT</v>
      </c>
      <c r="D339" s="233" t="str">
        <f t="shared" si="23"/>
        <v>GRAPHOS (NIGERIA) LIMITED GROUP</v>
      </c>
      <c r="E339" s="269"/>
      <c r="F339" s="453"/>
      <c r="G339" s="452" t="s">
        <v>425</v>
      </c>
      <c r="H339" s="46"/>
      <c r="I339" s="46"/>
      <c r="J339" s="46"/>
      <c r="K339" s="46"/>
      <c r="L339" s="47">
        <v>106517.97</v>
      </c>
      <c r="M339" s="47">
        <v>106517.97</v>
      </c>
      <c r="N339" s="50">
        <v>106517.97</v>
      </c>
    </row>
    <row r="340" spans="1:14" ht="13.5" hidden="1" thickBot="1">
      <c r="A340" s="232" t="str">
        <f t="shared" si="20"/>
        <v>MEA EXPEXPORTSubtotal (excluded)</v>
      </c>
      <c r="B340" s="233" t="str">
        <f t="shared" si="21"/>
        <v>MEA EXP</v>
      </c>
      <c r="C340" s="233" t="str">
        <f t="shared" si="22"/>
        <v>EXPORT</v>
      </c>
      <c r="D340" s="233" t="str">
        <f t="shared" si="23"/>
        <v>Subtotal (excluded)</v>
      </c>
      <c r="E340" s="269"/>
      <c r="F340" s="453"/>
      <c r="G340" s="262" t="s">
        <v>272</v>
      </c>
      <c r="H340" s="263">
        <v>47138.411</v>
      </c>
      <c r="I340" s="263">
        <v>66267.959000000003</v>
      </c>
      <c r="J340" s="263">
        <v>80038.740999999995</v>
      </c>
      <c r="K340" s="263">
        <v>198000.66</v>
      </c>
      <c r="L340" s="263">
        <v>920148.47200000205</v>
      </c>
      <c r="M340" s="263">
        <v>802186.55299999996</v>
      </c>
      <c r="N340" s="264">
        <v>-2824814.3829999999</v>
      </c>
    </row>
    <row r="341" spans="1:14" ht="13.5" hidden="1" thickBot="1">
      <c r="A341" s="232" t="str">
        <f t="shared" si="20"/>
        <v>MEA EXPEXPORTTotal</v>
      </c>
      <c r="B341" s="233" t="str">
        <f t="shared" si="21"/>
        <v>MEA EXP</v>
      </c>
      <c r="C341" s="233" t="str">
        <f t="shared" si="22"/>
        <v>EXPORT</v>
      </c>
      <c r="D341" s="233" t="str">
        <f t="shared" si="23"/>
        <v>Total</v>
      </c>
      <c r="E341" s="269"/>
      <c r="F341" s="454"/>
      <c r="G341" s="197" t="s">
        <v>221</v>
      </c>
      <c r="H341" s="50">
        <v>349008.08399999997</v>
      </c>
      <c r="I341" s="50">
        <v>226590.83799999999</v>
      </c>
      <c r="J341" s="50">
        <v>414940.11700000003</v>
      </c>
      <c r="K341" s="50">
        <v>867298.21799999999</v>
      </c>
      <c r="L341" s="50">
        <v>3948056.14</v>
      </c>
      <c r="M341" s="50">
        <v>3495698.0389999999</v>
      </c>
      <c r="N341" s="50">
        <v>4362996.2570000002</v>
      </c>
    </row>
    <row r="342" spans="1:14" ht="13.5" hidden="1" thickBot="1">
      <c r="A342" s="232" t="str">
        <f t="shared" si="20"/>
        <v>MEA EXPEXTERNALJARIR BOOKSTORE GROUP</v>
      </c>
      <c r="B342" s="233" t="str">
        <f t="shared" si="21"/>
        <v>MEA EXP</v>
      </c>
      <c r="C342" s="233" t="str">
        <f t="shared" si="22"/>
        <v>EXTERNAL</v>
      </c>
      <c r="D342" s="233" t="str">
        <f t="shared" si="23"/>
        <v>JARIR BOOKSTORE GROUP</v>
      </c>
      <c r="E342" s="269"/>
      <c r="F342" s="197" t="s">
        <v>243</v>
      </c>
      <c r="G342" s="197" t="s">
        <v>416</v>
      </c>
      <c r="H342" s="50">
        <v>224628.16</v>
      </c>
      <c r="I342" s="50">
        <v>71735.16</v>
      </c>
      <c r="J342" s="50">
        <v>71735.16</v>
      </c>
      <c r="K342" s="50">
        <v>425715.85700000002</v>
      </c>
      <c r="L342" s="50">
        <v>1153842.4509999999</v>
      </c>
      <c r="M342" s="50">
        <v>799861.75399999996</v>
      </c>
      <c r="N342" s="50">
        <v>1225577.611</v>
      </c>
    </row>
    <row r="343" spans="1:14" ht="13.5" hidden="1" thickBot="1">
      <c r="A343" s="232" t="str">
        <f t="shared" si="20"/>
        <v>MEA EXPEXTERNALQUALICHEM PTY LTD GROUP</v>
      </c>
      <c r="B343" s="233" t="str">
        <f t="shared" si="21"/>
        <v>MEA EXP</v>
      </c>
      <c r="C343" s="233" t="str">
        <f t="shared" si="22"/>
        <v>EXTERNAL</v>
      </c>
      <c r="D343" s="233" t="str">
        <f t="shared" si="23"/>
        <v>QUALICHEM PTY LTD GROUP</v>
      </c>
      <c r="E343" s="269"/>
      <c r="F343" s="200"/>
      <c r="G343" s="197" t="s">
        <v>417</v>
      </c>
      <c r="H343" s="50">
        <v>9461.16</v>
      </c>
      <c r="I343" s="50">
        <v>61428.55</v>
      </c>
      <c r="J343" s="50">
        <v>85013.16</v>
      </c>
      <c r="K343" s="50">
        <v>22909.621999999999</v>
      </c>
      <c r="L343" s="50">
        <v>357552.92599999998</v>
      </c>
      <c r="M343" s="50">
        <v>419656.46399999998</v>
      </c>
      <c r="N343" s="50">
        <v>442566.08600000001</v>
      </c>
    </row>
    <row r="344" spans="1:14" ht="13.5" hidden="1" thickBot="1">
      <c r="A344" s="232" t="str">
        <f t="shared" si="20"/>
        <v>MEA EXPEXTERNALHOSHAN PAN GULF CO., LTD GROUP</v>
      </c>
      <c r="B344" s="233" t="str">
        <f t="shared" si="21"/>
        <v>MEA EXP</v>
      </c>
      <c r="C344" s="233" t="str">
        <f t="shared" si="22"/>
        <v>EXTERNAL</v>
      </c>
      <c r="D344" s="233" t="str">
        <f t="shared" si="23"/>
        <v>HOSHAN PAN GULF CO., LTD GROUP</v>
      </c>
      <c r="E344" s="269"/>
      <c r="F344" s="200"/>
      <c r="G344" s="197" t="s">
        <v>418</v>
      </c>
      <c r="H344" s="50">
        <v>37624.843999999997</v>
      </c>
      <c r="I344" s="50">
        <v>2232.739</v>
      </c>
      <c r="J344" s="50">
        <v>55977.305999999997</v>
      </c>
      <c r="K344" s="50">
        <v>51340.362000000001</v>
      </c>
      <c r="L344" s="50">
        <v>307756.39799999999</v>
      </c>
      <c r="M344" s="50">
        <v>312393.342</v>
      </c>
      <c r="N344" s="50">
        <v>363733.70400000003</v>
      </c>
    </row>
    <row r="345" spans="1:14" ht="13.5" hidden="1" thickBot="1">
      <c r="A345" s="232" t="str">
        <f t="shared" si="20"/>
        <v>MEA EXPEXTERNALEMIRATES TRADING EST. GROUP</v>
      </c>
      <c r="B345" s="233" t="str">
        <f t="shared" si="21"/>
        <v>MEA EXP</v>
      </c>
      <c r="C345" s="233" t="str">
        <f t="shared" si="22"/>
        <v>EXTERNAL</v>
      </c>
      <c r="D345" s="233" t="str">
        <f t="shared" si="23"/>
        <v>EMIRATES TRADING EST. GROUP</v>
      </c>
      <c r="E345" s="269"/>
      <c r="F345" s="200"/>
      <c r="G345" s="197" t="s">
        <v>419</v>
      </c>
      <c r="H345" s="49"/>
      <c r="I345" s="49"/>
      <c r="J345" s="50">
        <v>41375.85</v>
      </c>
      <c r="K345" s="50">
        <v>195.78</v>
      </c>
      <c r="L345" s="50">
        <v>283117.27</v>
      </c>
      <c r="M345" s="50">
        <v>324297.34000000003</v>
      </c>
      <c r="N345" s="50">
        <v>324493.12</v>
      </c>
    </row>
    <row r="346" spans="1:14" ht="13.5" hidden="1" thickBot="1">
      <c r="A346" s="232" t="str">
        <f t="shared" si="20"/>
        <v>MEA EXPEXTERNALARTA ART GRAPHIC &amp; OFFICE GROUP</v>
      </c>
      <c r="B346" s="233" t="str">
        <f t="shared" si="21"/>
        <v>MEA EXP</v>
      </c>
      <c r="C346" s="233" t="str">
        <f t="shared" si="22"/>
        <v>EXTERNAL</v>
      </c>
      <c r="D346" s="233" t="str">
        <f t="shared" si="23"/>
        <v>ARTA ART GRAPHIC &amp; OFFICE GROUP</v>
      </c>
      <c r="E346" s="269"/>
      <c r="F346" s="200"/>
      <c r="G346" s="197" t="s">
        <v>420</v>
      </c>
      <c r="H346" s="50">
        <v>10072.59</v>
      </c>
      <c r="I346" s="50">
        <v>14466.97</v>
      </c>
      <c r="J346" s="50">
        <v>20784.89</v>
      </c>
      <c r="K346" s="50">
        <v>78788.47</v>
      </c>
      <c r="L346" s="50">
        <v>254715.859</v>
      </c>
      <c r="M346" s="50">
        <v>196712.27900000001</v>
      </c>
      <c r="N346" s="50">
        <v>275500.74900000001</v>
      </c>
    </row>
    <row r="347" spans="1:14" ht="13.5" hidden="1" thickBot="1">
      <c r="A347" s="232" t="str">
        <f t="shared" si="20"/>
        <v>MEA EXPEXTERNALCLIPS GROUP</v>
      </c>
      <c r="B347" s="233" t="str">
        <f t="shared" si="21"/>
        <v>MEA EXP</v>
      </c>
      <c r="C347" s="233" t="str">
        <f t="shared" si="22"/>
        <v>EXTERNAL</v>
      </c>
      <c r="D347" s="233" t="str">
        <f t="shared" si="23"/>
        <v>CLIPS GROUP</v>
      </c>
      <c r="E347" s="269"/>
      <c r="F347" s="200"/>
      <c r="G347" s="197" t="s">
        <v>421</v>
      </c>
      <c r="H347" s="50">
        <v>20081.409</v>
      </c>
      <c r="I347" s="49"/>
      <c r="J347" s="50">
        <v>16367.076999999999</v>
      </c>
      <c r="K347" s="50">
        <v>20023.629000000001</v>
      </c>
      <c r="L347" s="50">
        <v>181150.16899999999</v>
      </c>
      <c r="M347" s="50">
        <v>177493.617</v>
      </c>
      <c r="N347" s="50">
        <v>197517.24600000001</v>
      </c>
    </row>
    <row r="348" spans="1:14" ht="13.5" hidden="1" thickBot="1">
      <c r="A348" s="232" t="str">
        <f t="shared" si="20"/>
        <v>MEA EXPEXTERNALCITY STATIONERY CO.GROUP</v>
      </c>
      <c r="B348" s="233" t="str">
        <f t="shared" si="21"/>
        <v>MEA EXP</v>
      </c>
      <c r="C348" s="233" t="str">
        <f t="shared" si="22"/>
        <v>EXTERNAL</v>
      </c>
      <c r="D348" s="233" t="str">
        <f t="shared" si="23"/>
        <v>CITY STATIONERY CO.GROUP</v>
      </c>
      <c r="E348" s="269"/>
      <c r="F348" s="200"/>
      <c r="G348" s="197" t="s">
        <v>422</v>
      </c>
      <c r="H348" s="50">
        <v>1.51</v>
      </c>
      <c r="I348" s="50">
        <v>10459.459999999999</v>
      </c>
      <c r="J348" s="50">
        <v>10459.459999999999</v>
      </c>
      <c r="K348" s="50">
        <v>41992.18</v>
      </c>
      <c r="L348" s="50">
        <v>153108.08799999999</v>
      </c>
      <c r="M348" s="50">
        <v>121575.368</v>
      </c>
      <c r="N348" s="50">
        <v>163567.54800000001</v>
      </c>
    </row>
    <row r="349" spans="1:14" ht="13.5" hidden="1" thickBot="1">
      <c r="A349" s="232" t="str">
        <f t="shared" si="20"/>
        <v>MEA EXPEXTERNALSAMIR AND ALI STATIONARY GROUP</v>
      </c>
      <c r="B349" s="233" t="str">
        <f t="shared" si="21"/>
        <v>MEA EXP</v>
      </c>
      <c r="C349" s="233" t="str">
        <f t="shared" si="22"/>
        <v>EXTERNAL</v>
      </c>
      <c r="D349" s="233" t="str">
        <f t="shared" si="23"/>
        <v>SAMIR AND ALI STATIONARY GROUP</v>
      </c>
      <c r="E349" s="269"/>
      <c r="F349" s="200"/>
      <c r="G349" s="197" t="s">
        <v>423</v>
      </c>
      <c r="H349" s="49"/>
      <c r="I349" s="49"/>
      <c r="J349" s="49"/>
      <c r="K349" s="49"/>
      <c r="L349" s="50">
        <v>138377.15299999999</v>
      </c>
      <c r="M349" s="50">
        <v>138377.15299999999</v>
      </c>
      <c r="N349" s="50">
        <v>138377.15299999999</v>
      </c>
    </row>
    <row r="350" spans="1:14" ht="13.5" hidden="1" thickBot="1">
      <c r="A350" s="232" t="str">
        <f t="shared" si="20"/>
        <v>MEA EXPEXTERNALVAS CO LTD GROUP</v>
      </c>
      <c r="B350" s="233" t="str">
        <f t="shared" si="21"/>
        <v>MEA EXP</v>
      </c>
      <c r="C350" s="233" t="str">
        <f t="shared" si="22"/>
        <v>EXTERNAL</v>
      </c>
      <c r="D350" s="233" t="str">
        <f t="shared" si="23"/>
        <v>VAS CO LTD GROUP</v>
      </c>
      <c r="E350" s="269"/>
      <c r="F350" s="200"/>
      <c r="G350" s="197" t="s">
        <v>424</v>
      </c>
      <c r="H350" s="49"/>
      <c r="I350" s="49"/>
      <c r="J350" s="50">
        <v>33188.472999999998</v>
      </c>
      <c r="K350" s="50">
        <v>28331.657999999999</v>
      </c>
      <c r="L350" s="50">
        <v>91769.384000000005</v>
      </c>
      <c r="M350" s="50">
        <v>96626.198999999993</v>
      </c>
      <c r="N350" s="50">
        <v>124957.857</v>
      </c>
    </row>
    <row r="351" spans="1:14" ht="13.5" hidden="1" thickBot="1">
      <c r="A351" s="232" t="str">
        <f t="shared" si="20"/>
        <v>MEA EXPEXTERNALGRAPHOS (NIGERIA) LIMITED GROUP</v>
      </c>
      <c r="B351" s="233" t="str">
        <f t="shared" si="21"/>
        <v>MEA EXP</v>
      </c>
      <c r="C351" s="233" t="str">
        <f t="shared" si="22"/>
        <v>EXTERNAL</v>
      </c>
      <c r="D351" s="233" t="str">
        <f t="shared" si="23"/>
        <v>GRAPHOS (NIGERIA) LIMITED GROUP</v>
      </c>
      <c r="E351" s="269"/>
      <c r="F351" s="200"/>
      <c r="G351" s="197" t="s">
        <v>425</v>
      </c>
      <c r="H351" s="49"/>
      <c r="I351" s="49"/>
      <c r="J351" s="49"/>
      <c r="K351" s="49"/>
      <c r="L351" s="50">
        <v>106517.97</v>
      </c>
      <c r="M351" s="50">
        <v>106517.97</v>
      </c>
      <c r="N351" s="50">
        <v>106517.97</v>
      </c>
    </row>
    <row r="352" spans="1:14" ht="13.5" hidden="1" thickBot="1">
      <c r="A352" s="232" t="str">
        <f t="shared" si="20"/>
        <v>MEA EXPEXTERNALSubtotal (excluded)</v>
      </c>
      <c r="B352" s="233" t="str">
        <f t="shared" si="21"/>
        <v>MEA EXP</v>
      </c>
      <c r="C352" s="233" t="str">
        <f t="shared" si="22"/>
        <v>EXTERNAL</v>
      </c>
      <c r="D352" s="233" t="str">
        <f t="shared" si="23"/>
        <v>Subtotal (excluded)</v>
      </c>
      <c r="E352" s="269"/>
      <c r="F352" s="200"/>
      <c r="G352" s="197" t="s">
        <v>272</v>
      </c>
      <c r="H352" s="50">
        <v>47138.411</v>
      </c>
      <c r="I352" s="50">
        <v>66267.959000000003</v>
      </c>
      <c r="J352" s="50">
        <v>80038.740999999995</v>
      </c>
      <c r="K352" s="50">
        <v>198000.66</v>
      </c>
      <c r="L352" s="50">
        <v>920148.47200000205</v>
      </c>
      <c r="M352" s="50">
        <v>802186.55299999996</v>
      </c>
      <c r="N352" s="50">
        <v>-2824814.3829999999</v>
      </c>
    </row>
    <row r="353" spans="1:14" ht="13.5" hidden="1" thickBot="1">
      <c r="A353" s="232" t="str">
        <f t="shared" si="20"/>
        <v>MEA EXPEXTERNALTotal</v>
      </c>
      <c r="B353" s="233" t="str">
        <f t="shared" si="21"/>
        <v>MEA EXP</v>
      </c>
      <c r="C353" s="233" t="str">
        <f t="shared" si="22"/>
        <v>EXTERNAL</v>
      </c>
      <c r="D353" s="233" t="str">
        <f t="shared" si="23"/>
        <v>Total</v>
      </c>
      <c r="E353" s="270"/>
      <c r="F353" s="198"/>
      <c r="G353" s="197" t="s">
        <v>221</v>
      </c>
      <c r="H353" s="50">
        <v>349008.08399999997</v>
      </c>
      <c r="I353" s="50">
        <v>226590.83799999999</v>
      </c>
      <c r="J353" s="50">
        <v>414940.11700000003</v>
      </c>
      <c r="K353" s="50">
        <v>867298.21799999999</v>
      </c>
      <c r="L353" s="50">
        <v>3948056.14</v>
      </c>
      <c r="M353" s="50">
        <v>3495698.0389999999</v>
      </c>
      <c r="N353" s="50">
        <v>4362996.2570000002</v>
      </c>
    </row>
    <row r="354" spans="1:14" ht="13.5" hidden="1" thickBot="1">
      <c r="A354" s="232" t="str">
        <f t="shared" si="20"/>
        <v>NORDICSEXPORTFlugger Farver</v>
      </c>
      <c r="B354" s="233" t="str">
        <f t="shared" si="21"/>
        <v>NORDICS</v>
      </c>
      <c r="C354" s="233" t="str">
        <f t="shared" si="22"/>
        <v>EXPORT</v>
      </c>
      <c r="D354" s="233" t="str">
        <f t="shared" si="23"/>
        <v>Flugger Farver</v>
      </c>
      <c r="E354" s="268" t="s">
        <v>159</v>
      </c>
      <c r="F354" s="452" t="s">
        <v>261</v>
      </c>
      <c r="G354" s="452" t="s">
        <v>426</v>
      </c>
      <c r="H354" s="47">
        <v>276.78699999999998</v>
      </c>
      <c r="I354" s="47">
        <v>176.94499999999999</v>
      </c>
      <c r="J354" s="47">
        <v>256.17200000000003</v>
      </c>
      <c r="K354" s="47">
        <v>583.17999999999995</v>
      </c>
      <c r="L354" s="47">
        <v>1564.9010000000001</v>
      </c>
      <c r="M354" s="47">
        <v>1237.893</v>
      </c>
      <c r="N354" s="50">
        <v>1821.0730000000001</v>
      </c>
    </row>
    <row r="355" spans="1:14" ht="13.5" hidden="1" thickBot="1">
      <c r="A355" s="232" t="str">
        <f t="shared" si="20"/>
        <v>NORDICSEXPORTTotal</v>
      </c>
      <c r="B355" s="233" t="str">
        <f t="shared" si="21"/>
        <v>NORDICS</v>
      </c>
      <c r="C355" s="233" t="str">
        <f t="shared" si="22"/>
        <v>EXPORT</v>
      </c>
      <c r="D355" s="233" t="str">
        <f t="shared" si="23"/>
        <v>Total</v>
      </c>
      <c r="E355" s="269"/>
      <c r="F355" s="454"/>
      <c r="G355" s="197" t="s">
        <v>221</v>
      </c>
      <c r="H355" s="50">
        <v>276.78699999999998</v>
      </c>
      <c r="I355" s="50">
        <v>176.94499999999999</v>
      </c>
      <c r="J355" s="50">
        <v>256.17200000000003</v>
      </c>
      <c r="K355" s="50">
        <v>583.17999999999995</v>
      </c>
      <c r="L355" s="50">
        <v>1564.9010000000001</v>
      </c>
      <c r="M355" s="50">
        <v>1237.893</v>
      </c>
      <c r="N355" s="50">
        <v>1821.0730000000001</v>
      </c>
    </row>
    <row r="356" spans="1:14" ht="13.5" hidden="1" thickBot="1">
      <c r="A356" s="232" t="str">
        <f t="shared" si="20"/>
        <v>NORDICSHOMECLAS OHLSON AB</v>
      </c>
      <c r="B356" s="233" t="str">
        <f t="shared" si="21"/>
        <v>NORDICS</v>
      </c>
      <c r="C356" s="233" t="str">
        <f t="shared" si="22"/>
        <v>HOME</v>
      </c>
      <c r="D356" s="233" t="str">
        <f t="shared" si="23"/>
        <v>CLAS OHLSON AB</v>
      </c>
      <c r="E356" s="269"/>
      <c r="F356" s="452" t="s">
        <v>273</v>
      </c>
      <c r="G356" s="452" t="s">
        <v>427</v>
      </c>
      <c r="H356" s="47">
        <v>106804.351</v>
      </c>
      <c r="I356" s="47">
        <v>70477.546000000002</v>
      </c>
      <c r="J356" s="47">
        <v>138088.75099999999</v>
      </c>
      <c r="K356" s="47">
        <v>232315.264</v>
      </c>
      <c r="L356" s="47">
        <v>1544529.7309999999</v>
      </c>
      <c r="M356" s="47">
        <v>1450303.2180000001</v>
      </c>
      <c r="N356" s="50">
        <v>1682618.4820000001</v>
      </c>
    </row>
    <row r="357" spans="1:14" ht="13.5" hidden="1" thickBot="1">
      <c r="A357" s="232" t="str">
        <f t="shared" si="20"/>
        <v>NORDICSHOMEPANDURO GROUP</v>
      </c>
      <c r="B357" s="233" t="str">
        <f t="shared" si="21"/>
        <v>NORDICS</v>
      </c>
      <c r="C357" s="233" t="str">
        <f t="shared" si="22"/>
        <v>HOME</v>
      </c>
      <c r="D357" s="233" t="str">
        <f t="shared" si="23"/>
        <v>PANDURO GROUP</v>
      </c>
      <c r="E357" s="269"/>
      <c r="F357" s="453"/>
      <c r="G357" s="452" t="s">
        <v>428</v>
      </c>
      <c r="H357" s="47">
        <v>19459.848000000002</v>
      </c>
      <c r="I357" s="47">
        <v>22007.429</v>
      </c>
      <c r="J357" s="47">
        <v>24619.455000000002</v>
      </c>
      <c r="K357" s="47">
        <v>47195.053999999996</v>
      </c>
      <c r="L357" s="47">
        <v>320240.15000000002</v>
      </c>
      <c r="M357" s="47">
        <v>297664.55099999998</v>
      </c>
      <c r="N357" s="50">
        <v>344859.60499999998</v>
      </c>
    </row>
    <row r="358" spans="1:14" ht="13.5" hidden="1" thickBot="1">
      <c r="A358" s="232" t="str">
        <f t="shared" si="20"/>
        <v>NORDICSHOMEKREATIMA</v>
      </c>
      <c r="B358" s="233" t="str">
        <f t="shared" si="21"/>
        <v>NORDICS</v>
      </c>
      <c r="C358" s="233" t="str">
        <f t="shared" si="22"/>
        <v>HOME</v>
      </c>
      <c r="D358" s="233" t="str">
        <f t="shared" si="23"/>
        <v>KREATIMA</v>
      </c>
      <c r="E358" s="269"/>
      <c r="F358" s="453"/>
      <c r="G358" s="452" t="s">
        <v>429</v>
      </c>
      <c r="H358" s="47">
        <v>20743.663</v>
      </c>
      <c r="I358" s="47">
        <v>24108.197</v>
      </c>
      <c r="J358" s="47">
        <v>50554.688000000002</v>
      </c>
      <c r="K358" s="47">
        <v>52075.555999999997</v>
      </c>
      <c r="L358" s="47">
        <v>247166.49400000001</v>
      </c>
      <c r="M358" s="47">
        <v>245645.62599999999</v>
      </c>
      <c r="N358" s="50">
        <v>297721.18199999997</v>
      </c>
    </row>
    <row r="359" spans="1:14" ht="13.5" hidden="1" thickBot="1">
      <c r="A359" s="232" t="str">
        <f t="shared" si="20"/>
        <v>NORDICSHOMESTAPLES GROUP</v>
      </c>
      <c r="B359" s="233" t="str">
        <f t="shared" si="21"/>
        <v>NORDICS</v>
      </c>
      <c r="C359" s="233" t="str">
        <f t="shared" si="22"/>
        <v>HOME</v>
      </c>
      <c r="D359" s="233" t="str">
        <f t="shared" si="23"/>
        <v>STAPLES GROUP</v>
      </c>
      <c r="E359" s="269"/>
      <c r="F359" s="453"/>
      <c r="G359" s="452" t="s">
        <v>430</v>
      </c>
      <c r="H359" s="47">
        <v>8411.3449999999993</v>
      </c>
      <c r="I359" s="47">
        <v>24610.922999999999</v>
      </c>
      <c r="J359" s="47">
        <v>39954.847000000002</v>
      </c>
      <c r="K359" s="47">
        <v>21904.387999999999</v>
      </c>
      <c r="L359" s="47">
        <v>223342.147</v>
      </c>
      <c r="M359" s="47">
        <v>241392.606</v>
      </c>
      <c r="N359" s="50">
        <v>263296.99400000001</v>
      </c>
    </row>
    <row r="360" spans="1:14" ht="13.5" hidden="1" thickBot="1">
      <c r="A360" s="232" t="str">
        <f t="shared" si="20"/>
        <v>NORDICSHOMEIN-EX</v>
      </c>
      <c r="B360" s="233" t="str">
        <f t="shared" si="21"/>
        <v>NORDICS</v>
      </c>
      <c r="C360" s="233" t="str">
        <f t="shared" si="22"/>
        <v>HOME</v>
      </c>
      <c r="D360" s="233" t="str">
        <f t="shared" si="23"/>
        <v>IN-EX</v>
      </c>
      <c r="E360" s="269"/>
      <c r="F360" s="453"/>
      <c r="G360" s="452" t="s">
        <v>431</v>
      </c>
      <c r="H360" s="47">
        <v>20486.91</v>
      </c>
      <c r="I360" s="47">
        <v>16970.694</v>
      </c>
      <c r="J360" s="47">
        <v>32510.605</v>
      </c>
      <c r="K360" s="47">
        <v>37315.482000000004</v>
      </c>
      <c r="L360" s="47">
        <v>208910.25399999999</v>
      </c>
      <c r="M360" s="47">
        <v>204105.37700000001</v>
      </c>
      <c r="N360" s="50">
        <v>241420.859</v>
      </c>
    </row>
    <row r="361" spans="1:14" ht="13.5" hidden="1" thickBot="1">
      <c r="A361" s="232" t="str">
        <f t="shared" si="20"/>
        <v>NORDICSHOMEI B WAHLSTRÖM AB</v>
      </c>
      <c r="B361" s="233" t="str">
        <f t="shared" si="21"/>
        <v>NORDICS</v>
      </c>
      <c r="C361" s="233" t="str">
        <f t="shared" si="22"/>
        <v>HOME</v>
      </c>
      <c r="D361" s="233" t="str">
        <f t="shared" si="23"/>
        <v>I B WAHLSTRÖM AB</v>
      </c>
      <c r="E361" s="269"/>
      <c r="F361" s="453"/>
      <c r="G361" s="452" t="s">
        <v>432</v>
      </c>
      <c r="H361" s="47">
        <v>14688.148999999999</v>
      </c>
      <c r="I361" s="47">
        <v>13458.061</v>
      </c>
      <c r="J361" s="47">
        <v>28902.74</v>
      </c>
      <c r="K361" s="47">
        <v>28217.137999999999</v>
      </c>
      <c r="L361" s="47">
        <v>177093.99299999999</v>
      </c>
      <c r="M361" s="47">
        <v>177779.595</v>
      </c>
      <c r="N361" s="50">
        <v>205996.73300000001</v>
      </c>
    </row>
    <row r="362" spans="1:14" ht="13.5" hidden="1" thickBot="1">
      <c r="A362" s="232" t="str">
        <f t="shared" si="20"/>
        <v>NORDICSHOMEMAGTOYS</v>
      </c>
      <c r="B362" s="233" t="str">
        <f t="shared" si="21"/>
        <v>NORDICS</v>
      </c>
      <c r="C362" s="233" t="str">
        <f t="shared" si="22"/>
        <v>HOME</v>
      </c>
      <c r="D362" s="233" t="str">
        <f t="shared" si="23"/>
        <v>MAGTOYS</v>
      </c>
      <c r="E362" s="269"/>
      <c r="F362" s="453"/>
      <c r="G362" s="452" t="s">
        <v>433</v>
      </c>
      <c r="H362" s="46"/>
      <c r="I362" s="47">
        <v>62149.421000000002</v>
      </c>
      <c r="J362" s="47">
        <v>70667.654999999999</v>
      </c>
      <c r="K362" s="46"/>
      <c r="L362" s="47">
        <v>124334.485</v>
      </c>
      <c r="M362" s="47">
        <v>195002.14</v>
      </c>
      <c r="N362" s="50">
        <v>195002.14</v>
      </c>
    </row>
    <row r="363" spans="1:14" ht="13.5" hidden="1" thickBot="1">
      <c r="A363" s="232" t="str">
        <f t="shared" si="20"/>
        <v>NORDICSHOMEAB ALFORT &amp; CRONHOLM</v>
      </c>
      <c r="B363" s="233" t="str">
        <f t="shared" si="21"/>
        <v>NORDICS</v>
      </c>
      <c r="C363" s="233" t="str">
        <f t="shared" si="22"/>
        <v>HOME</v>
      </c>
      <c r="D363" s="233" t="str">
        <f t="shared" si="23"/>
        <v>AB ALFORT &amp; CRONHOLM</v>
      </c>
      <c r="E363" s="269"/>
      <c r="F363" s="453"/>
      <c r="G363" s="452" t="s">
        <v>434</v>
      </c>
      <c r="H363" s="47">
        <v>11474.022000000001</v>
      </c>
      <c r="I363" s="47">
        <v>7362.5839999999998</v>
      </c>
      <c r="J363" s="47">
        <v>11268.583000000001</v>
      </c>
      <c r="K363" s="47">
        <v>20135.636999999999</v>
      </c>
      <c r="L363" s="47">
        <v>121976.496</v>
      </c>
      <c r="M363" s="47">
        <v>113109.442</v>
      </c>
      <c r="N363" s="50">
        <v>133245.079</v>
      </c>
    </row>
    <row r="364" spans="1:14" ht="13.5" hidden="1" thickBot="1">
      <c r="A364" s="232" t="str">
        <f t="shared" si="20"/>
        <v>NORDICSHOMELEKOLAR AB</v>
      </c>
      <c r="B364" s="233" t="str">
        <f t="shared" si="21"/>
        <v>NORDICS</v>
      </c>
      <c r="C364" s="233" t="str">
        <f t="shared" si="22"/>
        <v>HOME</v>
      </c>
      <c r="D364" s="233" t="str">
        <f t="shared" si="23"/>
        <v>LEKOLAR AB</v>
      </c>
      <c r="E364" s="269"/>
      <c r="F364" s="453"/>
      <c r="G364" s="452" t="s">
        <v>435</v>
      </c>
      <c r="H364" s="47">
        <v>1654.7650000000001</v>
      </c>
      <c r="I364" s="47">
        <v>8840.7620000000006</v>
      </c>
      <c r="J364" s="47">
        <v>12357.061</v>
      </c>
      <c r="K364" s="47">
        <v>5536.3620000000001</v>
      </c>
      <c r="L364" s="47">
        <v>112119.68799999999</v>
      </c>
      <c r="M364" s="47">
        <v>118940.387</v>
      </c>
      <c r="N364" s="50">
        <v>124476.749</v>
      </c>
    </row>
    <row r="365" spans="1:14" ht="13.5" hidden="1" thickBot="1">
      <c r="A365" s="232" t="str">
        <f t="shared" si="20"/>
        <v>NORDICSHOMEDANSK SUPERMARKED A/S</v>
      </c>
      <c r="B365" s="233" t="str">
        <f t="shared" si="21"/>
        <v>NORDICS</v>
      </c>
      <c r="C365" s="233" t="str">
        <f t="shared" si="22"/>
        <v>HOME</v>
      </c>
      <c r="D365" s="233" t="str">
        <f t="shared" si="23"/>
        <v>DANSK SUPERMARKED A/S</v>
      </c>
      <c r="E365" s="269"/>
      <c r="F365" s="453"/>
      <c r="G365" s="452" t="s">
        <v>436</v>
      </c>
      <c r="H365" s="46"/>
      <c r="I365" s="47">
        <v>41846.970999999998</v>
      </c>
      <c r="J365" s="47">
        <v>54135.968999999997</v>
      </c>
      <c r="K365" s="46"/>
      <c r="L365" s="47">
        <v>47826.425000000003</v>
      </c>
      <c r="M365" s="47">
        <v>101962.394</v>
      </c>
      <c r="N365" s="50">
        <v>101962.394</v>
      </c>
    </row>
    <row r="366" spans="1:14" ht="13.5" hidden="1" thickBot="1">
      <c r="A366" s="232" t="str">
        <f t="shared" si="20"/>
        <v>NORDICSHOMESubtotal (excluded)</v>
      </c>
      <c r="B366" s="233" t="str">
        <f t="shared" si="21"/>
        <v>NORDICS</v>
      </c>
      <c r="C366" s="233" t="str">
        <f t="shared" si="22"/>
        <v>HOME</v>
      </c>
      <c r="D366" s="233" t="str">
        <f t="shared" si="23"/>
        <v>Subtotal (excluded)</v>
      </c>
      <c r="E366" s="269"/>
      <c r="F366" s="453"/>
      <c r="G366" s="262" t="s">
        <v>272</v>
      </c>
      <c r="H366" s="263">
        <v>104098.954</v>
      </c>
      <c r="I366" s="263">
        <v>112950.935</v>
      </c>
      <c r="J366" s="263">
        <v>260648.076</v>
      </c>
      <c r="K366" s="263">
        <v>199470.89499999999</v>
      </c>
      <c r="L366" s="263">
        <v>1188353.074</v>
      </c>
      <c r="M366" s="263">
        <v>1245077.5930000001</v>
      </c>
      <c r="N366" s="264">
        <v>-2623004.8739999998</v>
      </c>
    </row>
    <row r="367" spans="1:14" ht="13.5" hidden="1" thickBot="1">
      <c r="A367" s="232" t="str">
        <f t="shared" si="20"/>
        <v>NORDICSHOMETotal</v>
      </c>
      <c r="B367" s="233" t="str">
        <f t="shared" si="21"/>
        <v>NORDICS</v>
      </c>
      <c r="C367" s="233" t="str">
        <f t="shared" si="22"/>
        <v>HOME</v>
      </c>
      <c r="D367" s="233" t="str">
        <f t="shared" si="23"/>
        <v>Total</v>
      </c>
      <c r="E367" s="269"/>
      <c r="F367" s="454"/>
      <c r="G367" s="197" t="s">
        <v>221</v>
      </c>
      <c r="H367" s="50">
        <v>311098.73200000002</v>
      </c>
      <c r="I367" s="50">
        <v>404783.52299999999</v>
      </c>
      <c r="J367" s="50">
        <v>723708.43</v>
      </c>
      <c r="K367" s="50">
        <v>651247.12699999998</v>
      </c>
      <c r="L367" s="50">
        <v>4315892.9369999999</v>
      </c>
      <c r="M367" s="50">
        <v>4390982.9289999995</v>
      </c>
      <c r="N367" s="50">
        <v>5053751.2010000004</v>
      </c>
    </row>
    <row r="368" spans="1:14" ht="13.5" hidden="1" thickBot="1">
      <c r="A368" s="232" t="str">
        <f t="shared" si="20"/>
        <v>NORDICSEXTERNALCLAS OHLSON AB</v>
      </c>
      <c r="B368" s="233" t="str">
        <f t="shared" si="21"/>
        <v>NORDICS</v>
      </c>
      <c r="C368" s="233" t="str">
        <f t="shared" si="22"/>
        <v>EXTERNAL</v>
      </c>
      <c r="D368" s="233" t="str">
        <f t="shared" si="23"/>
        <v>CLAS OHLSON AB</v>
      </c>
      <c r="E368" s="269"/>
      <c r="F368" s="197" t="s">
        <v>243</v>
      </c>
      <c r="G368" s="197" t="s">
        <v>427</v>
      </c>
      <c r="H368" s="50">
        <v>106804.351</v>
      </c>
      <c r="I368" s="50">
        <v>70477.546000000002</v>
      </c>
      <c r="J368" s="50">
        <v>138088.75099999999</v>
      </c>
      <c r="K368" s="50">
        <v>232315.264</v>
      </c>
      <c r="L368" s="50">
        <v>1544529.7309999999</v>
      </c>
      <c r="M368" s="50">
        <v>1450303.2180000001</v>
      </c>
      <c r="N368" s="50">
        <v>1682618.4820000001</v>
      </c>
    </row>
    <row r="369" spans="1:14" ht="13.5" hidden="1" thickBot="1">
      <c r="A369" s="232" t="str">
        <f t="shared" si="20"/>
        <v>NORDICSEXTERNALPANDURO GROUP</v>
      </c>
      <c r="B369" s="233" t="str">
        <f t="shared" si="21"/>
        <v>NORDICS</v>
      </c>
      <c r="C369" s="233" t="str">
        <f t="shared" si="22"/>
        <v>EXTERNAL</v>
      </c>
      <c r="D369" s="233" t="str">
        <f t="shared" si="23"/>
        <v>PANDURO GROUP</v>
      </c>
      <c r="E369" s="269"/>
      <c r="F369" s="200"/>
      <c r="G369" s="197" t="s">
        <v>428</v>
      </c>
      <c r="H369" s="50">
        <v>19459.848000000002</v>
      </c>
      <c r="I369" s="50">
        <v>22007.429</v>
      </c>
      <c r="J369" s="50">
        <v>24619.455000000002</v>
      </c>
      <c r="K369" s="50">
        <v>47195.053999999996</v>
      </c>
      <c r="L369" s="50">
        <v>320240.15000000002</v>
      </c>
      <c r="M369" s="50">
        <v>297664.55099999998</v>
      </c>
      <c r="N369" s="50">
        <v>344859.60499999998</v>
      </c>
    </row>
    <row r="370" spans="1:14" ht="13.5" hidden="1" thickBot="1">
      <c r="A370" s="232" t="str">
        <f t="shared" si="20"/>
        <v>NORDICSEXTERNALKREATIMA</v>
      </c>
      <c r="B370" s="233" t="str">
        <f t="shared" si="21"/>
        <v>NORDICS</v>
      </c>
      <c r="C370" s="233" t="str">
        <f t="shared" si="22"/>
        <v>EXTERNAL</v>
      </c>
      <c r="D370" s="233" t="str">
        <f t="shared" si="23"/>
        <v>KREATIMA</v>
      </c>
      <c r="E370" s="269"/>
      <c r="F370" s="200"/>
      <c r="G370" s="197" t="s">
        <v>429</v>
      </c>
      <c r="H370" s="50">
        <v>20743.663</v>
      </c>
      <c r="I370" s="50">
        <v>24108.197</v>
      </c>
      <c r="J370" s="50">
        <v>50554.688000000002</v>
      </c>
      <c r="K370" s="50">
        <v>52075.555999999997</v>
      </c>
      <c r="L370" s="50">
        <v>247166.49400000001</v>
      </c>
      <c r="M370" s="50">
        <v>245645.62599999999</v>
      </c>
      <c r="N370" s="50">
        <v>297721.18199999997</v>
      </c>
    </row>
    <row r="371" spans="1:14" ht="13.5" hidden="1" thickBot="1">
      <c r="A371" s="232" t="str">
        <f t="shared" si="20"/>
        <v>NORDICSEXTERNALSTAPLES GROUP</v>
      </c>
      <c r="B371" s="233" t="str">
        <f t="shared" si="21"/>
        <v>NORDICS</v>
      </c>
      <c r="C371" s="233" t="str">
        <f t="shared" si="22"/>
        <v>EXTERNAL</v>
      </c>
      <c r="D371" s="233" t="str">
        <f t="shared" si="23"/>
        <v>STAPLES GROUP</v>
      </c>
      <c r="E371" s="269"/>
      <c r="F371" s="200"/>
      <c r="G371" s="197" t="s">
        <v>430</v>
      </c>
      <c r="H371" s="50">
        <v>8411.3449999999993</v>
      </c>
      <c r="I371" s="50">
        <v>24610.922999999999</v>
      </c>
      <c r="J371" s="50">
        <v>39954.847000000002</v>
      </c>
      <c r="K371" s="50">
        <v>21904.387999999999</v>
      </c>
      <c r="L371" s="50">
        <v>223342.147</v>
      </c>
      <c r="M371" s="50">
        <v>241392.606</v>
      </c>
      <c r="N371" s="50">
        <v>263296.99400000001</v>
      </c>
    </row>
    <row r="372" spans="1:14" ht="13.5" hidden="1" thickBot="1">
      <c r="A372" s="232" t="str">
        <f t="shared" si="20"/>
        <v>NORDICSEXTERNALIN-EX</v>
      </c>
      <c r="B372" s="233" t="str">
        <f t="shared" si="21"/>
        <v>NORDICS</v>
      </c>
      <c r="C372" s="233" t="str">
        <f t="shared" si="22"/>
        <v>EXTERNAL</v>
      </c>
      <c r="D372" s="233" t="str">
        <f t="shared" si="23"/>
        <v>IN-EX</v>
      </c>
      <c r="E372" s="269"/>
      <c r="F372" s="200"/>
      <c r="G372" s="197" t="s">
        <v>431</v>
      </c>
      <c r="H372" s="50">
        <v>20486.91</v>
      </c>
      <c r="I372" s="50">
        <v>16970.694</v>
      </c>
      <c r="J372" s="50">
        <v>32510.605</v>
      </c>
      <c r="K372" s="50">
        <v>37315.482000000004</v>
      </c>
      <c r="L372" s="50">
        <v>208910.25399999999</v>
      </c>
      <c r="M372" s="50">
        <v>204105.37700000001</v>
      </c>
      <c r="N372" s="50">
        <v>241420.859</v>
      </c>
    </row>
    <row r="373" spans="1:14" ht="13.5" hidden="1" thickBot="1">
      <c r="A373" s="232" t="str">
        <f t="shared" si="20"/>
        <v>NORDICSEXTERNALI B WAHLSTRÖM AB</v>
      </c>
      <c r="B373" s="233" t="str">
        <f t="shared" si="21"/>
        <v>NORDICS</v>
      </c>
      <c r="C373" s="233" t="str">
        <f t="shared" si="22"/>
        <v>EXTERNAL</v>
      </c>
      <c r="D373" s="233" t="str">
        <f t="shared" si="23"/>
        <v>I B WAHLSTRÖM AB</v>
      </c>
      <c r="E373" s="269"/>
      <c r="F373" s="200"/>
      <c r="G373" s="197" t="s">
        <v>432</v>
      </c>
      <c r="H373" s="50">
        <v>14688.148999999999</v>
      </c>
      <c r="I373" s="50">
        <v>13458.061</v>
      </c>
      <c r="J373" s="50">
        <v>28902.74</v>
      </c>
      <c r="K373" s="50">
        <v>28217.137999999999</v>
      </c>
      <c r="L373" s="50">
        <v>177093.99299999999</v>
      </c>
      <c r="M373" s="50">
        <v>177779.595</v>
      </c>
      <c r="N373" s="50">
        <v>205996.73300000001</v>
      </c>
    </row>
    <row r="374" spans="1:14" ht="13.5" hidden="1" thickBot="1">
      <c r="A374" s="232" t="str">
        <f t="shared" si="20"/>
        <v>NORDICSEXTERNALMAGTOYS</v>
      </c>
      <c r="B374" s="233" t="str">
        <f t="shared" si="21"/>
        <v>NORDICS</v>
      </c>
      <c r="C374" s="233" t="str">
        <f t="shared" si="22"/>
        <v>EXTERNAL</v>
      </c>
      <c r="D374" s="233" t="str">
        <f t="shared" si="23"/>
        <v>MAGTOYS</v>
      </c>
      <c r="E374" s="269"/>
      <c r="F374" s="200"/>
      <c r="G374" s="197" t="s">
        <v>433</v>
      </c>
      <c r="H374" s="49"/>
      <c r="I374" s="50">
        <v>62149.421000000002</v>
      </c>
      <c r="J374" s="50">
        <v>70667.654999999999</v>
      </c>
      <c r="K374" s="49"/>
      <c r="L374" s="50">
        <v>124334.485</v>
      </c>
      <c r="M374" s="50">
        <v>195002.14</v>
      </c>
      <c r="N374" s="50">
        <v>195002.14</v>
      </c>
    </row>
    <row r="375" spans="1:14" ht="13.5" hidden="1" thickBot="1">
      <c r="A375" s="232" t="str">
        <f t="shared" si="20"/>
        <v>NORDICSEXTERNALAB ALFORT &amp; CRONHOLM</v>
      </c>
      <c r="B375" s="233" t="str">
        <f t="shared" si="21"/>
        <v>NORDICS</v>
      </c>
      <c r="C375" s="233" t="str">
        <f t="shared" si="22"/>
        <v>EXTERNAL</v>
      </c>
      <c r="D375" s="233" t="str">
        <f t="shared" si="23"/>
        <v>AB ALFORT &amp; CRONHOLM</v>
      </c>
      <c r="E375" s="269"/>
      <c r="F375" s="200"/>
      <c r="G375" s="197" t="s">
        <v>434</v>
      </c>
      <c r="H375" s="50">
        <v>11474.022000000001</v>
      </c>
      <c r="I375" s="50">
        <v>7362.5839999999998</v>
      </c>
      <c r="J375" s="50">
        <v>11268.583000000001</v>
      </c>
      <c r="K375" s="50">
        <v>20135.636999999999</v>
      </c>
      <c r="L375" s="50">
        <v>121976.496</v>
      </c>
      <c r="M375" s="50">
        <v>113109.442</v>
      </c>
      <c r="N375" s="50">
        <v>133245.079</v>
      </c>
    </row>
    <row r="376" spans="1:14" ht="13.5" hidden="1" thickBot="1">
      <c r="A376" s="232" t="str">
        <f t="shared" si="20"/>
        <v>NORDICSEXTERNALLEKOLAR AB</v>
      </c>
      <c r="B376" s="233" t="str">
        <f t="shared" si="21"/>
        <v>NORDICS</v>
      </c>
      <c r="C376" s="233" t="str">
        <f t="shared" si="22"/>
        <v>EXTERNAL</v>
      </c>
      <c r="D376" s="233" t="str">
        <f t="shared" si="23"/>
        <v>LEKOLAR AB</v>
      </c>
      <c r="E376" s="269"/>
      <c r="F376" s="200"/>
      <c r="G376" s="197" t="s">
        <v>435</v>
      </c>
      <c r="H376" s="50">
        <v>1654.7650000000001</v>
      </c>
      <c r="I376" s="50">
        <v>8840.7620000000006</v>
      </c>
      <c r="J376" s="50">
        <v>12357.061</v>
      </c>
      <c r="K376" s="50">
        <v>5536.3620000000001</v>
      </c>
      <c r="L376" s="50">
        <v>112119.68799999999</v>
      </c>
      <c r="M376" s="50">
        <v>118940.387</v>
      </c>
      <c r="N376" s="50">
        <v>124476.749</v>
      </c>
    </row>
    <row r="377" spans="1:14" ht="13.5" hidden="1" thickBot="1">
      <c r="A377" s="232" t="str">
        <f t="shared" si="20"/>
        <v>NORDICSEXTERNALDANSK SUPERMARKED A/S</v>
      </c>
      <c r="B377" s="233" t="str">
        <f t="shared" si="21"/>
        <v>NORDICS</v>
      </c>
      <c r="C377" s="233" t="str">
        <f t="shared" si="22"/>
        <v>EXTERNAL</v>
      </c>
      <c r="D377" s="233" t="str">
        <f t="shared" si="23"/>
        <v>DANSK SUPERMARKED A/S</v>
      </c>
      <c r="E377" s="269"/>
      <c r="F377" s="200"/>
      <c r="G377" s="197" t="s">
        <v>436</v>
      </c>
      <c r="H377" s="49"/>
      <c r="I377" s="50">
        <v>41846.970999999998</v>
      </c>
      <c r="J377" s="50">
        <v>54135.968999999997</v>
      </c>
      <c r="K377" s="49"/>
      <c r="L377" s="50">
        <v>47826.425000000003</v>
      </c>
      <c r="M377" s="50">
        <v>101962.394</v>
      </c>
      <c r="N377" s="50">
        <v>101962.394</v>
      </c>
    </row>
    <row r="378" spans="1:14" ht="13.5" hidden="1" thickBot="1">
      <c r="A378" s="232" t="str">
        <f t="shared" si="20"/>
        <v>NORDICSEXTERNALSubtotal (excluded)</v>
      </c>
      <c r="B378" s="233" t="str">
        <f t="shared" si="21"/>
        <v>NORDICS</v>
      </c>
      <c r="C378" s="233" t="str">
        <f t="shared" si="22"/>
        <v>EXTERNAL</v>
      </c>
      <c r="D378" s="233" t="str">
        <f t="shared" si="23"/>
        <v>Subtotal (excluded)</v>
      </c>
      <c r="E378" s="269"/>
      <c r="F378" s="200"/>
      <c r="G378" s="197" t="s">
        <v>272</v>
      </c>
      <c r="H378" s="50">
        <v>104375.74099999999</v>
      </c>
      <c r="I378" s="50">
        <v>113127.88</v>
      </c>
      <c r="J378" s="50">
        <v>260904.24799999999</v>
      </c>
      <c r="K378" s="50">
        <v>200054.07500000001</v>
      </c>
      <c r="L378" s="50">
        <v>1189917.9750000001</v>
      </c>
      <c r="M378" s="50">
        <v>1246315.486</v>
      </c>
      <c r="N378" s="50">
        <v>-2621183.8010000102</v>
      </c>
    </row>
    <row r="379" spans="1:14" ht="13.5" hidden="1" thickBot="1">
      <c r="A379" s="232" t="str">
        <f t="shared" si="20"/>
        <v>NORDICSEXTERNALTotal</v>
      </c>
      <c r="B379" s="233" t="str">
        <f t="shared" si="21"/>
        <v>NORDICS</v>
      </c>
      <c r="C379" s="233" t="str">
        <f t="shared" si="22"/>
        <v>EXTERNAL</v>
      </c>
      <c r="D379" s="233" t="str">
        <f t="shared" si="23"/>
        <v>Total</v>
      </c>
      <c r="E379" s="270"/>
      <c r="F379" s="198"/>
      <c r="G379" s="197" t="s">
        <v>221</v>
      </c>
      <c r="H379" s="50">
        <v>311375.51899999997</v>
      </c>
      <c r="I379" s="50">
        <v>404960.46799999999</v>
      </c>
      <c r="J379" s="50">
        <v>723964.60199999996</v>
      </c>
      <c r="K379" s="50">
        <v>651830.30700000003</v>
      </c>
      <c r="L379" s="50">
        <v>4317457.8380000005</v>
      </c>
      <c r="M379" s="50">
        <v>4392220.8219999997</v>
      </c>
      <c r="N379" s="50">
        <v>5055572.2740000002</v>
      </c>
    </row>
    <row r="380" spans="1:14" ht="13.5" hidden="1" thickBot="1">
      <c r="A380" s="232" t="str">
        <f t="shared" si="20"/>
        <v>NORDICS EXPEXPORTHANART GROUP</v>
      </c>
      <c r="B380" s="233" t="str">
        <f t="shared" si="21"/>
        <v>NORDICS EXP</v>
      </c>
      <c r="C380" s="233" t="str">
        <f t="shared" si="22"/>
        <v>EXPORT</v>
      </c>
      <c r="D380" s="233" t="str">
        <f t="shared" si="23"/>
        <v>HANART GROUP</v>
      </c>
      <c r="E380" s="268" t="s">
        <v>172</v>
      </c>
      <c r="F380" s="452" t="s">
        <v>261</v>
      </c>
      <c r="G380" s="452" t="s">
        <v>437</v>
      </c>
      <c r="H380" s="47">
        <v>66350.784</v>
      </c>
      <c r="I380" s="47">
        <v>82632.567999999999</v>
      </c>
      <c r="J380" s="47">
        <v>122467.198</v>
      </c>
      <c r="K380" s="47">
        <v>115982.245</v>
      </c>
      <c r="L380" s="47">
        <v>436705.59499999997</v>
      </c>
      <c r="M380" s="47">
        <v>443190.54800000001</v>
      </c>
      <c r="N380" s="50">
        <v>559172.79299999995</v>
      </c>
    </row>
    <row r="381" spans="1:14" ht="13.5" hidden="1" thickBot="1">
      <c r="A381" s="232" t="str">
        <f t="shared" si="20"/>
        <v>NORDICS EXPEXPORTTEGNESENTERET AS</v>
      </c>
      <c r="B381" s="233" t="str">
        <f t="shared" si="21"/>
        <v>NORDICS EXP</v>
      </c>
      <c r="C381" s="233" t="str">
        <f t="shared" si="22"/>
        <v>EXPORT</v>
      </c>
      <c r="D381" s="233" t="str">
        <f t="shared" si="23"/>
        <v>TEGNESENTERET AS</v>
      </c>
      <c r="E381" s="269"/>
      <c r="F381" s="453"/>
      <c r="G381" s="452" t="s">
        <v>438</v>
      </c>
      <c r="H381" s="47">
        <v>9456.85</v>
      </c>
      <c r="I381" s="47">
        <v>14198.15</v>
      </c>
      <c r="J381" s="47">
        <v>14198.15</v>
      </c>
      <c r="K381" s="47">
        <v>18512.189999999999</v>
      </c>
      <c r="L381" s="47">
        <v>105013.56</v>
      </c>
      <c r="M381" s="47">
        <v>100699.52</v>
      </c>
      <c r="N381" s="50">
        <v>119211.71</v>
      </c>
    </row>
    <row r="382" spans="1:14" ht="13.5" hidden="1" thickBot="1">
      <c r="A382" s="232" t="str">
        <f t="shared" si="20"/>
        <v>NORDICS EXPEXPORTTotal</v>
      </c>
      <c r="B382" s="233" t="str">
        <f t="shared" si="21"/>
        <v>NORDICS EXP</v>
      </c>
      <c r="C382" s="233" t="str">
        <f t="shared" si="22"/>
        <v>EXPORT</v>
      </c>
      <c r="D382" s="233" t="str">
        <f t="shared" si="23"/>
        <v>Total</v>
      </c>
      <c r="E382" s="269"/>
      <c r="F382" s="454"/>
      <c r="G382" s="197" t="s">
        <v>221</v>
      </c>
      <c r="H382" s="50">
        <v>75807.634000000005</v>
      </c>
      <c r="I382" s="50">
        <v>96830.717999999993</v>
      </c>
      <c r="J382" s="50">
        <v>136665.348</v>
      </c>
      <c r="K382" s="50">
        <v>134494.435</v>
      </c>
      <c r="L382" s="50">
        <v>541719.15500000003</v>
      </c>
      <c r="M382" s="50">
        <v>543890.06799999997</v>
      </c>
      <c r="N382" s="50">
        <v>678384.50300000003</v>
      </c>
    </row>
    <row r="383" spans="1:14" ht="13.5" hidden="1" thickBot="1">
      <c r="A383" s="232" t="str">
        <f t="shared" si="20"/>
        <v>NORDICS EXPHOMEHANART GROUP</v>
      </c>
      <c r="B383" s="233" t="str">
        <f t="shared" si="21"/>
        <v>NORDICS EXP</v>
      </c>
      <c r="C383" s="233" t="str">
        <f t="shared" si="22"/>
        <v>HOME</v>
      </c>
      <c r="D383" s="233" t="str">
        <f t="shared" si="23"/>
        <v>HANART GROUP</v>
      </c>
      <c r="E383" s="269"/>
      <c r="F383" s="452" t="s">
        <v>273</v>
      </c>
      <c r="G383" s="452" t="s">
        <v>437</v>
      </c>
      <c r="H383" s="46"/>
      <c r="I383" s="46"/>
      <c r="J383" s="47">
        <v>1940.56</v>
      </c>
      <c r="K383" s="47">
        <v>8220.8179999999993</v>
      </c>
      <c r="L383" s="47">
        <v>29815.477999999999</v>
      </c>
      <c r="M383" s="47">
        <v>23535.22</v>
      </c>
      <c r="N383" s="50">
        <v>31756.038</v>
      </c>
    </row>
    <row r="384" spans="1:14" ht="13.5" hidden="1" thickBot="1">
      <c r="A384" s="232" t="str">
        <f t="shared" si="20"/>
        <v>NORDICS EXPHOMEPANDURO GROUP</v>
      </c>
      <c r="B384" s="233" t="str">
        <f t="shared" si="21"/>
        <v>NORDICS EXP</v>
      </c>
      <c r="C384" s="233" t="str">
        <f t="shared" si="22"/>
        <v>HOME</v>
      </c>
      <c r="D384" s="233" t="str">
        <f t="shared" si="23"/>
        <v>PANDURO GROUP</v>
      </c>
      <c r="E384" s="269"/>
      <c r="F384" s="453"/>
      <c r="G384" s="452" t="s">
        <v>428</v>
      </c>
      <c r="H384" s="47">
        <v>883.976</v>
      </c>
      <c r="I384" s="47">
        <v>1930.16</v>
      </c>
      <c r="J384" s="47">
        <v>4534.9970000000003</v>
      </c>
      <c r="K384" s="47">
        <v>3784.643</v>
      </c>
      <c r="L384" s="47">
        <v>20965.467000000001</v>
      </c>
      <c r="M384" s="47">
        <v>21715.821</v>
      </c>
      <c r="N384" s="50">
        <v>25500.464</v>
      </c>
    </row>
    <row r="385" spans="1:14" ht="13.5" hidden="1" thickBot="1">
      <c r="A385" s="232" t="str">
        <f t="shared" si="20"/>
        <v>NORDICS EXPHOMEBAS KUNST NAE A/S</v>
      </c>
      <c r="B385" s="233" t="str">
        <f t="shared" si="21"/>
        <v>NORDICS EXP</v>
      </c>
      <c r="C385" s="233" t="str">
        <f t="shared" si="22"/>
        <v>HOME</v>
      </c>
      <c r="D385" s="233" t="str">
        <f t="shared" si="23"/>
        <v>BAS KUNST NAE A/S</v>
      </c>
      <c r="E385" s="269"/>
      <c r="F385" s="453"/>
      <c r="G385" s="452" t="s">
        <v>439</v>
      </c>
      <c r="H385" s="47">
        <v>1005.996</v>
      </c>
      <c r="I385" s="46"/>
      <c r="J385" s="46"/>
      <c r="K385" s="47">
        <v>1005.996</v>
      </c>
      <c r="L385" s="47">
        <v>23417.794000000002</v>
      </c>
      <c r="M385" s="47">
        <v>22411.797999999999</v>
      </c>
      <c r="N385" s="50">
        <v>23417.794000000002</v>
      </c>
    </row>
    <row r="386" spans="1:14" ht="13.5" hidden="1" thickBot="1">
      <c r="A386" s="232" t="str">
        <f t="shared" si="20"/>
        <v>NORDICS EXPHOMEFESTMAGASINET</v>
      </c>
      <c r="B386" s="233" t="str">
        <f t="shared" si="21"/>
        <v>NORDICS EXP</v>
      </c>
      <c r="C386" s="233" t="str">
        <f t="shared" si="22"/>
        <v>HOME</v>
      </c>
      <c r="D386" s="233" t="str">
        <f t="shared" si="23"/>
        <v>FESTMAGASINET</v>
      </c>
      <c r="E386" s="269"/>
      <c r="F386" s="453"/>
      <c r="G386" s="452" t="s">
        <v>440</v>
      </c>
      <c r="H386" s="46"/>
      <c r="I386" s="46"/>
      <c r="J386" s="47">
        <v>1180.8710000000001</v>
      </c>
      <c r="K386" s="46"/>
      <c r="L386" s="47">
        <v>7233.3289999999997</v>
      </c>
      <c r="M386" s="47">
        <v>8414.2000000000007</v>
      </c>
      <c r="N386" s="50">
        <v>8414.2000000000007</v>
      </c>
    </row>
    <row r="387" spans="1:14" ht="13.5" hidden="1" thickBot="1">
      <c r="A387" s="232" t="str">
        <f t="shared" si="20"/>
        <v>NORDICS EXPHOMEKREAKTIV AS</v>
      </c>
      <c r="B387" s="233" t="str">
        <f t="shared" si="21"/>
        <v>NORDICS EXP</v>
      </c>
      <c r="C387" s="233" t="str">
        <f t="shared" si="22"/>
        <v>HOME</v>
      </c>
      <c r="D387" s="233" t="str">
        <f t="shared" si="23"/>
        <v>KREAKTIV AS</v>
      </c>
      <c r="E387" s="269"/>
      <c r="F387" s="453"/>
      <c r="G387" s="452" t="s">
        <v>441</v>
      </c>
      <c r="H387" s="46"/>
      <c r="I387" s="46"/>
      <c r="J387" s="46"/>
      <c r="K387" s="46"/>
      <c r="L387" s="47">
        <v>2148.5279999999998</v>
      </c>
      <c r="M387" s="47">
        <v>2148.5279999999998</v>
      </c>
      <c r="N387" s="50">
        <v>2148.5279999999998</v>
      </c>
    </row>
    <row r="388" spans="1:14" ht="13.5" hidden="1" thickBot="1">
      <c r="A388" s="232" t="str">
        <f t="shared" si="20"/>
        <v>NORDICS EXPHOMEPOPARTSKOLEN</v>
      </c>
      <c r="B388" s="233" t="str">
        <f t="shared" si="21"/>
        <v>NORDICS EXP</v>
      </c>
      <c r="C388" s="233" t="str">
        <f t="shared" si="22"/>
        <v>HOME</v>
      </c>
      <c r="D388" s="233" t="str">
        <f t="shared" si="23"/>
        <v>POPARTSKOLEN</v>
      </c>
      <c r="E388" s="269"/>
      <c r="F388" s="453"/>
      <c r="G388" s="452" t="s">
        <v>442</v>
      </c>
      <c r="H388" s="46"/>
      <c r="I388" s="47">
        <v>68.102999999999994</v>
      </c>
      <c r="J388" s="47">
        <v>278.94499999999999</v>
      </c>
      <c r="K388" s="46"/>
      <c r="L388" s="47">
        <v>1785.47</v>
      </c>
      <c r="M388" s="47">
        <v>2064.415</v>
      </c>
      <c r="N388" s="50">
        <v>2064.415</v>
      </c>
    </row>
    <row r="389" spans="1:14" ht="13.5" hidden="1" thickBot="1">
      <c r="A389" s="232" t="str">
        <f t="shared" si="20"/>
        <v>NORDICS EXPHOMETEGNESENTER</v>
      </c>
      <c r="B389" s="233" t="str">
        <f t="shared" si="21"/>
        <v>NORDICS EXP</v>
      </c>
      <c r="C389" s="233" t="str">
        <f t="shared" si="22"/>
        <v>HOME</v>
      </c>
      <c r="D389" s="233" t="str">
        <f t="shared" si="23"/>
        <v>TEGNESENTER</v>
      </c>
      <c r="E389" s="269"/>
      <c r="F389" s="453"/>
      <c r="G389" s="452" t="s">
        <v>443</v>
      </c>
      <c r="H389" s="47">
        <v>734.26099999999997</v>
      </c>
      <c r="I389" s="46"/>
      <c r="J389" s="46"/>
      <c r="K389" s="47">
        <v>734.26099999999997</v>
      </c>
      <c r="L389" s="47">
        <v>1926.8689999999999</v>
      </c>
      <c r="M389" s="47">
        <v>1192.6079999999999</v>
      </c>
      <c r="N389" s="50">
        <v>1926.8689999999999</v>
      </c>
    </row>
    <row r="390" spans="1:14" ht="13.5" hidden="1" thickBot="1">
      <c r="A390" s="232" t="str">
        <f t="shared" ref="A390:A453" si="24">B390&amp;C390&amp;D390</f>
        <v>NORDICS EXPHOMEAMUNDSEN HOBBY</v>
      </c>
      <c r="B390" s="233" t="str">
        <f t="shared" ref="B390:B453" si="25">IF(E390="",B389,E390)</f>
        <v>NORDICS EXP</v>
      </c>
      <c r="C390" s="233" t="str">
        <f t="shared" ref="C390:C453" si="26">IF(F390="",C389,F390)</f>
        <v>HOME</v>
      </c>
      <c r="D390" s="233" t="str">
        <f t="shared" ref="D390:D453" si="27">IF(G390="",D389,G390)</f>
        <v>AMUNDSEN HOBBY</v>
      </c>
      <c r="E390" s="269"/>
      <c r="F390" s="453"/>
      <c r="G390" s="452" t="s">
        <v>444</v>
      </c>
      <c r="H390" s="46"/>
      <c r="I390" s="46"/>
      <c r="J390" s="46"/>
      <c r="K390" s="46"/>
      <c r="L390" s="47">
        <v>5.8029999999999999</v>
      </c>
      <c r="M390" s="47">
        <v>5.8029999999999999</v>
      </c>
      <c r="N390" s="50">
        <v>5.8029999999999999</v>
      </c>
    </row>
    <row r="391" spans="1:14" ht="13.5" hidden="1" thickBot="1">
      <c r="A391" s="232" t="str">
        <f t="shared" si="24"/>
        <v>NORDICS EXPHOMEEHNS EFTR. JANSSON &amp; CO</v>
      </c>
      <c r="B391" s="233" t="str">
        <f t="shared" si="25"/>
        <v>NORDICS EXP</v>
      </c>
      <c r="C391" s="233" t="str">
        <f t="shared" si="26"/>
        <v>HOME</v>
      </c>
      <c r="D391" s="233" t="str">
        <f t="shared" si="27"/>
        <v>EHNS EFTR. JANSSON &amp; CO</v>
      </c>
      <c r="E391" s="269"/>
      <c r="F391" s="453"/>
      <c r="G391" s="452" t="s">
        <v>445</v>
      </c>
      <c r="H391" s="46"/>
      <c r="I391" s="46"/>
      <c r="J391" s="46"/>
      <c r="K391" s="47">
        <v>1.5680000000000001</v>
      </c>
      <c r="L391" s="47">
        <v>1.5680000000000001</v>
      </c>
      <c r="M391" s="46"/>
      <c r="N391" s="50">
        <v>1.5680000000000001</v>
      </c>
    </row>
    <row r="392" spans="1:14" ht="13.5" hidden="1" thickBot="1">
      <c r="A392" s="232" t="str">
        <f t="shared" si="24"/>
        <v>NORDICS EXPHOMESubtotal (excluded)</v>
      </c>
      <c r="B392" s="233" t="str">
        <f t="shared" si="25"/>
        <v>NORDICS EXP</v>
      </c>
      <c r="C392" s="233" t="str">
        <f t="shared" si="26"/>
        <v>HOME</v>
      </c>
      <c r="D392" s="233" t="str">
        <f t="shared" si="27"/>
        <v>Subtotal (excluded)</v>
      </c>
      <c r="E392" s="269"/>
      <c r="F392" s="453"/>
      <c r="G392" s="262" t="s">
        <v>272</v>
      </c>
      <c r="H392" s="263">
        <v>0</v>
      </c>
      <c r="I392" s="263">
        <v>0</v>
      </c>
      <c r="J392" s="263">
        <v>0</v>
      </c>
      <c r="K392" s="263">
        <v>0</v>
      </c>
      <c r="L392" s="263">
        <v>0</v>
      </c>
      <c r="M392" s="263">
        <v>0</v>
      </c>
      <c r="N392" s="264">
        <v>-99858.175000000003</v>
      </c>
    </row>
    <row r="393" spans="1:14" ht="13.5" hidden="1" thickBot="1">
      <c r="A393" s="232" t="str">
        <f t="shared" si="24"/>
        <v>NORDICS EXPHOMETotal</v>
      </c>
      <c r="B393" s="233" t="str">
        <f t="shared" si="25"/>
        <v>NORDICS EXP</v>
      </c>
      <c r="C393" s="233" t="str">
        <f t="shared" si="26"/>
        <v>HOME</v>
      </c>
      <c r="D393" s="233" t="str">
        <f t="shared" si="27"/>
        <v>Total</v>
      </c>
      <c r="E393" s="269"/>
      <c r="F393" s="454"/>
      <c r="G393" s="197" t="s">
        <v>221</v>
      </c>
      <c r="H393" s="50">
        <v>2624.2330000000002</v>
      </c>
      <c r="I393" s="50">
        <v>1998.2629999999999</v>
      </c>
      <c r="J393" s="50">
        <v>7935.3729999999996</v>
      </c>
      <c r="K393" s="50">
        <v>13747.286</v>
      </c>
      <c r="L393" s="50">
        <v>87300.305999999997</v>
      </c>
      <c r="M393" s="50">
        <v>81488.392999999996</v>
      </c>
      <c r="N393" s="50">
        <v>95235.679000000004</v>
      </c>
    </row>
    <row r="394" spans="1:14" ht="13.5" hidden="1" thickBot="1">
      <c r="A394" s="232" t="str">
        <f t="shared" si="24"/>
        <v>NORDICS EXPEXTERNALHANART GROUP</v>
      </c>
      <c r="B394" s="233" t="str">
        <f t="shared" si="25"/>
        <v>NORDICS EXP</v>
      </c>
      <c r="C394" s="233" t="str">
        <f t="shared" si="26"/>
        <v>EXTERNAL</v>
      </c>
      <c r="D394" s="233" t="str">
        <f t="shared" si="27"/>
        <v>HANART GROUP</v>
      </c>
      <c r="E394" s="269"/>
      <c r="F394" s="197" t="s">
        <v>243</v>
      </c>
      <c r="G394" s="197" t="s">
        <v>437</v>
      </c>
      <c r="H394" s="50">
        <v>66350.784</v>
      </c>
      <c r="I394" s="50">
        <v>82632.567999999999</v>
      </c>
      <c r="J394" s="50">
        <v>122467.198</v>
      </c>
      <c r="K394" s="50">
        <v>115982.245</v>
      </c>
      <c r="L394" s="50">
        <v>436705.59499999997</v>
      </c>
      <c r="M394" s="50">
        <v>443190.54800000001</v>
      </c>
      <c r="N394" s="50">
        <v>559172.79299999995</v>
      </c>
    </row>
    <row r="395" spans="1:14" ht="13.5" hidden="1" thickBot="1">
      <c r="A395" s="232" t="str">
        <f t="shared" si="24"/>
        <v>NORDICS EXPEXTERNALTEGNESENTERET AS</v>
      </c>
      <c r="B395" s="233" t="str">
        <f t="shared" si="25"/>
        <v>NORDICS EXP</v>
      </c>
      <c r="C395" s="233" t="str">
        <f t="shared" si="26"/>
        <v>EXTERNAL</v>
      </c>
      <c r="D395" s="233" t="str">
        <f t="shared" si="27"/>
        <v>TEGNESENTERET AS</v>
      </c>
      <c r="E395" s="269"/>
      <c r="F395" s="200"/>
      <c r="G395" s="197" t="s">
        <v>438</v>
      </c>
      <c r="H395" s="50">
        <v>9456.85</v>
      </c>
      <c r="I395" s="50">
        <v>14198.15</v>
      </c>
      <c r="J395" s="50">
        <v>14198.15</v>
      </c>
      <c r="K395" s="50">
        <v>18512.189999999999</v>
      </c>
      <c r="L395" s="50">
        <v>105013.56</v>
      </c>
      <c r="M395" s="50">
        <v>100699.52</v>
      </c>
      <c r="N395" s="50">
        <v>119211.71</v>
      </c>
    </row>
    <row r="396" spans="1:14" ht="13.5" hidden="1" thickBot="1">
      <c r="A396" s="232" t="str">
        <f t="shared" si="24"/>
        <v>NORDICS EXPEXTERNALHANART GROUP</v>
      </c>
      <c r="B396" s="233" t="str">
        <f t="shared" si="25"/>
        <v>NORDICS EXP</v>
      </c>
      <c r="C396" s="233" t="str">
        <f t="shared" si="26"/>
        <v>EXTERNAL</v>
      </c>
      <c r="D396" s="233" t="str">
        <f t="shared" si="27"/>
        <v>HANART GROUP</v>
      </c>
      <c r="E396" s="269"/>
      <c r="F396" s="200"/>
      <c r="G396" s="197" t="s">
        <v>437</v>
      </c>
      <c r="H396" s="49"/>
      <c r="I396" s="49"/>
      <c r="J396" s="50">
        <v>1940.56</v>
      </c>
      <c r="K396" s="50">
        <v>8220.8179999999993</v>
      </c>
      <c r="L396" s="50">
        <v>29815.477999999999</v>
      </c>
      <c r="M396" s="50">
        <v>23535.22</v>
      </c>
      <c r="N396" s="50">
        <v>31756.038</v>
      </c>
    </row>
    <row r="397" spans="1:14" ht="13.5" hidden="1" thickBot="1">
      <c r="A397" s="232" t="str">
        <f t="shared" si="24"/>
        <v>NORDICS EXPEXTERNALPANDURO GROUP</v>
      </c>
      <c r="B397" s="233" t="str">
        <f t="shared" si="25"/>
        <v>NORDICS EXP</v>
      </c>
      <c r="C397" s="233" t="str">
        <f t="shared" si="26"/>
        <v>EXTERNAL</v>
      </c>
      <c r="D397" s="233" t="str">
        <f t="shared" si="27"/>
        <v>PANDURO GROUP</v>
      </c>
      <c r="E397" s="269"/>
      <c r="F397" s="200"/>
      <c r="G397" s="197" t="s">
        <v>428</v>
      </c>
      <c r="H397" s="50">
        <v>883.976</v>
      </c>
      <c r="I397" s="50">
        <v>1930.16</v>
      </c>
      <c r="J397" s="50">
        <v>4534.9970000000003</v>
      </c>
      <c r="K397" s="50">
        <v>3784.643</v>
      </c>
      <c r="L397" s="50">
        <v>20965.467000000001</v>
      </c>
      <c r="M397" s="50">
        <v>21715.821</v>
      </c>
      <c r="N397" s="50">
        <v>25500.464</v>
      </c>
    </row>
    <row r="398" spans="1:14" ht="13.5" hidden="1" thickBot="1">
      <c r="A398" s="232" t="str">
        <f t="shared" si="24"/>
        <v>NORDICS EXPEXTERNALBAS KUNST NAE A/S</v>
      </c>
      <c r="B398" s="233" t="str">
        <f t="shared" si="25"/>
        <v>NORDICS EXP</v>
      </c>
      <c r="C398" s="233" t="str">
        <f t="shared" si="26"/>
        <v>EXTERNAL</v>
      </c>
      <c r="D398" s="233" t="str">
        <f t="shared" si="27"/>
        <v>BAS KUNST NAE A/S</v>
      </c>
      <c r="E398" s="269"/>
      <c r="F398" s="200"/>
      <c r="G398" s="197" t="s">
        <v>439</v>
      </c>
      <c r="H398" s="50">
        <v>1005.996</v>
      </c>
      <c r="I398" s="49"/>
      <c r="J398" s="49"/>
      <c r="K398" s="50">
        <v>1005.996</v>
      </c>
      <c r="L398" s="50">
        <v>23417.794000000002</v>
      </c>
      <c r="M398" s="50">
        <v>22411.797999999999</v>
      </c>
      <c r="N398" s="50">
        <v>23417.794000000002</v>
      </c>
    </row>
    <row r="399" spans="1:14" ht="13.5" hidden="1" thickBot="1">
      <c r="A399" s="232" t="str">
        <f t="shared" si="24"/>
        <v>NORDICS EXPEXTERNALFESTMAGASINET</v>
      </c>
      <c r="B399" s="233" t="str">
        <f t="shared" si="25"/>
        <v>NORDICS EXP</v>
      </c>
      <c r="C399" s="233" t="str">
        <f t="shared" si="26"/>
        <v>EXTERNAL</v>
      </c>
      <c r="D399" s="233" t="str">
        <f t="shared" si="27"/>
        <v>FESTMAGASINET</v>
      </c>
      <c r="E399" s="269"/>
      <c r="F399" s="200"/>
      <c r="G399" s="197" t="s">
        <v>440</v>
      </c>
      <c r="H399" s="49"/>
      <c r="I399" s="49"/>
      <c r="J399" s="50">
        <v>1180.8710000000001</v>
      </c>
      <c r="K399" s="49"/>
      <c r="L399" s="50">
        <v>7233.3289999999997</v>
      </c>
      <c r="M399" s="50">
        <v>8414.2000000000007</v>
      </c>
      <c r="N399" s="50">
        <v>8414.2000000000007</v>
      </c>
    </row>
    <row r="400" spans="1:14" ht="13.5" hidden="1" thickBot="1">
      <c r="A400" s="232" t="str">
        <f t="shared" si="24"/>
        <v>NORDICS EXPEXTERNALKREAKTIV AS</v>
      </c>
      <c r="B400" s="233" t="str">
        <f t="shared" si="25"/>
        <v>NORDICS EXP</v>
      </c>
      <c r="C400" s="233" t="str">
        <f t="shared" si="26"/>
        <v>EXTERNAL</v>
      </c>
      <c r="D400" s="233" t="str">
        <f t="shared" si="27"/>
        <v>KREAKTIV AS</v>
      </c>
      <c r="E400" s="269"/>
      <c r="F400" s="200"/>
      <c r="G400" s="197" t="s">
        <v>441</v>
      </c>
      <c r="H400" s="49"/>
      <c r="I400" s="49"/>
      <c r="J400" s="49"/>
      <c r="K400" s="49"/>
      <c r="L400" s="50">
        <v>2148.5279999999998</v>
      </c>
      <c r="M400" s="50">
        <v>2148.5279999999998</v>
      </c>
      <c r="N400" s="50">
        <v>2148.5279999999998</v>
      </c>
    </row>
    <row r="401" spans="1:14" ht="13.5" hidden="1" thickBot="1">
      <c r="A401" s="232" t="str">
        <f t="shared" si="24"/>
        <v>NORDICS EXPEXTERNALPOPARTSKOLEN</v>
      </c>
      <c r="B401" s="233" t="str">
        <f t="shared" si="25"/>
        <v>NORDICS EXP</v>
      </c>
      <c r="C401" s="233" t="str">
        <f t="shared" si="26"/>
        <v>EXTERNAL</v>
      </c>
      <c r="D401" s="233" t="str">
        <f t="shared" si="27"/>
        <v>POPARTSKOLEN</v>
      </c>
      <c r="E401" s="269"/>
      <c r="F401" s="200"/>
      <c r="G401" s="197" t="s">
        <v>442</v>
      </c>
      <c r="H401" s="49"/>
      <c r="I401" s="50">
        <v>68.102999999999994</v>
      </c>
      <c r="J401" s="50">
        <v>278.94499999999999</v>
      </c>
      <c r="K401" s="49"/>
      <c r="L401" s="50">
        <v>1785.47</v>
      </c>
      <c r="M401" s="50">
        <v>2064.415</v>
      </c>
      <c r="N401" s="50">
        <v>2064.415</v>
      </c>
    </row>
    <row r="402" spans="1:14" ht="13.5" hidden="1" thickBot="1">
      <c r="A402" s="232" t="str">
        <f t="shared" si="24"/>
        <v>NORDICS EXPEXTERNALTEGNESENTER</v>
      </c>
      <c r="B402" s="233" t="str">
        <f t="shared" si="25"/>
        <v>NORDICS EXP</v>
      </c>
      <c r="C402" s="233" t="str">
        <f t="shared" si="26"/>
        <v>EXTERNAL</v>
      </c>
      <c r="D402" s="233" t="str">
        <f t="shared" si="27"/>
        <v>TEGNESENTER</v>
      </c>
      <c r="E402" s="269"/>
      <c r="F402" s="200"/>
      <c r="G402" s="197" t="s">
        <v>443</v>
      </c>
      <c r="H402" s="50">
        <v>734.26099999999997</v>
      </c>
      <c r="I402" s="49"/>
      <c r="J402" s="49"/>
      <c r="K402" s="50">
        <v>734.26099999999997</v>
      </c>
      <c r="L402" s="50">
        <v>1926.8689999999999</v>
      </c>
      <c r="M402" s="50">
        <v>1192.6079999999999</v>
      </c>
      <c r="N402" s="50">
        <v>1926.8689999999999</v>
      </c>
    </row>
    <row r="403" spans="1:14" ht="13.5" hidden="1" thickBot="1">
      <c r="A403" s="232" t="str">
        <f t="shared" si="24"/>
        <v>NORDICS EXPEXTERNALAMUNDSEN HOBBY</v>
      </c>
      <c r="B403" s="233" t="str">
        <f t="shared" si="25"/>
        <v>NORDICS EXP</v>
      </c>
      <c r="C403" s="233" t="str">
        <f t="shared" si="26"/>
        <v>EXTERNAL</v>
      </c>
      <c r="D403" s="233" t="str">
        <f t="shared" si="27"/>
        <v>AMUNDSEN HOBBY</v>
      </c>
      <c r="E403" s="269"/>
      <c r="F403" s="200"/>
      <c r="G403" s="197" t="s">
        <v>444</v>
      </c>
      <c r="H403" s="49"/>
      <c r="I403" s="49"/>
      <c r="J403" s="49"/>
      <c r="K403" s="49"/>
      <c r="L403" s="50">
        <v>5.8029999999999999</v>
      </c>
      <c r="M403" s="50">
        <v>5.8029999999999999</v>
      </c>
      <c r="N403" s="50">
        <v>5.8029999999999999</v>
      </c>
    </row>
    <row r="404" spans="1:14" ht="13.5" hidden="1" thickBot="1">
      <c r="A404" s="232" t="str">
        <f t="shared" si="24"/>
        <v>NORDICS EXPEXTERNALSubtotal (excluded)</v>
      </c>
      <c r="B404" s="233" t="str">
        <f t="shared" si="25"/>
        <v>NORDICS EXP</v>
      </c>
      <c r="C404" s="233" t="str">
        <f t="shared" si="26"/>
        <v>EXTERNAL</v>
      </c>
      <c r="D404" s="233" t="str">
        <f t="shared" si="27"/>
        <v>Subtotal (excluded)</v>
      </c>
      <c r="E404" s="269"/>
      <c r="F404" s="200"/>
      <c r="G404" s="197" t="s">
        <v>272</v>
      </c>
      <c r="H404" s="50">
        <v>0</v>
      </c>
      <c r="I404" s="50">
        <v>0</v>
      </c>
      <c r="J404" s="50">
        <v>0</v>
      </c>
      <c r="K404" s="50">
        <v>0</v>
      </c>
      <c r="L404" s="50">
        <v>1.5679999999700001</v>
      </c>
      <c r="M404" s="50">
        <v>0</v>
      </c>
      <c r="N404" s="50">
        <v>-950877.89399999997</v>
      </c>
    </row>
    <row r="405" spans="1:14" ht="13.5" hidden="1" thickBot="1">
      <c r="A405" s="232" t="str">
        <f t="shared" si="24"/>
        <v>NORDICS EXPEXTERNALTotal</v>
      </c>
      <c r="B405" s="233" t="str">
        <f t="shared" si="25"/>
        <v>NORDICS EXP</v>
      </c>
      <c r="C405" s="233" t="str">
        <f t="shared" si="26"/>
        <v>EXTERNAL</v>
      </c>
      <c r="D405" s="233" t="str">
        <f t="shared" si="27"/>
        <v>Total</v>
      </c>
      <c r="E405" s="270"/>
      <c r="F405" s="198"/>
      <c r="G405" s="197" t="s">
        <v>221</v>
      </c>
      <c r="H405" s="50">
        <v>78431.866999999998</v>
      </c>
      <c r="I405" s="50">
        <v>98828.981</v>
      </c>
      <c r="J405" s="50">
        <v>144600.72099999999</v>
      </c>
      <c r="K405" s="50">
        <v>148241.72099999999</v>
      </c>
      <c r="L405" s="50">
        <v>629019.46100000001</v>
      </c>
      <c r="M405" s="50">
        <v>625378.46100000001</v>
      </c>
      <c r="N405" s="50">
        <v>773620.18200000003</v>
      </c>
    </row>
    <row r="406" spans="1:14" ht="13.5" thickBot="1">
      <c r="A406" s="232" t="str">
        <f t="shared" si="24"/>
        <v>NORTH AMERICAEXPORTLE PARCHEMIN DU ROY</v>
      </c>
      <c r="B406" s="233" t="str">
        <f t="shared" si="25"/>
        <v>NORTH AMERICA</v>
      </c>
      <c r="C406" s="233" t="str">
        <f t="shared" si="26"/>
        <v>EXPORT</v>
      </c>
      <c r="D406" s="233" t="str">
        <f t="shared" si="27"/>
        <v>LE PARCHEMIN DU ROY</v>
      </c>
      <c r="E406" s="268" t="s">
        <v>29</v>
      </c>
      <c r="F406" s="452" t="s">
        <v>261</v>
      </c>
      <c r="G406" s="452" t="s">
        <v>446</v>
      </c>
      <c r="H406" s="46"/>
      <c r="I406" s="46"/>
      <c r="J406" s="46"/>
      <c r="K406" s="46"/>
      <c r="L406" s="47">
        <v>1737.81</v>
      </c>
      <c r="M406" s="47">
        <v>1737.81</v>
      </c>
      <c r="N406" s="50">
        <v>1737.81</v>
      </c>
    </row>
    <row r="407" spans="1:14" ht="13.5" thickBot="1">
      <c r="A407" s="232" t="str">
        <f t="shared" si="24"/>
        <v>NORTH AMERICAEXPORTTotal</v>
      </c>
      <c r="B407" s="233" t="str">
        <f t="shared" si="25"/>
        <v>NORTH AMERICA</v>
      </c>
      <c r="C407" s="233" t="str">
        <f t="shared" si="26"/>
        <v>EXPORT</v>
      </c>
      <c r="D407" s="233" t="str">
        <f t="shared" si="27"/>
        <v>Total</v>
      </c>
      <c r="E407" s="269"/>
      <c r="F407" s="454"/>
      <c r="G407" s="197" t="s">
        <v>221</v>
      </c>
      <c r="H407" s="49"/>
      <c r="I407" s="49"/>
      <c r="J407" s="49"/>
      <c r="K407" s="49"/>
      <c r="L407" s="50">
        <v>1737.81</v>
      </c>
      <c r="M407" s="50">
        <v>1737.81</v>
      </c>
      <c r="N407" s="50">
        <v>1737.81</v>
      </c>
    </row>
    <row r="408" spans="1:14" ht="13.5" thickBot="1">
      <c r="A408" s="232" t="str">
        <f t="shared" si="24"/>
        <v>NORTH AMERICAEXTERNALMICHAELS GROUP</v>
      </c>
      <c r="B408" s="233" t="str">
        <f t="shared" si="25"/>
        <v>NORTH AMERICA</v>
      </c>
      <c r="C408" s="233" t="str">
        <f t="shared" si="26"/>
        <v>EXTERNAL</v>
      </c>
      <c r="D408" s="233" t="str">
        <f t="shared" si="27"/>
        <v>MICHAELS GROUP</v>
      </c>
      <c r="E408" s="269"/>
      <c r="F408" s="452" t="s">
        <v>243</v>
      </c>
      <c r="G408" s="452" t="s">
        <v>247</v>
      </c>
      <c r="H408" s="47">
        <v>267.88499999999999</v>
      </c>
      <c r="I408" s="46"/>
      <c r="J408" s="46"/>
      <c r="K408" s="47">
        <v>267.88499999999999</v>
      </c>
      <c r="L408" s="47">
        <v>267.88499999999999</v>
      </c>
      <c r="M408" s="46"/>
      <c r="N408" s="50">
        <v>267.88499999999999</v>
      </c>
    </row>
    <row r="409" spans="1:14" ht="13.5" thickBot="1">
      <c r="A409" s="232" t="str">
        <f t="shared" si="24"/>
        <v>NORTH AMERICAEXTERNALTotal</v>
      </c>
      <c r="B409" s="233" t="str">
        <f t="shared" si="25"/>
        <v>NORTH AMERICA</v>
      </c>
      <c r="C409" s="233" t="str">
        <f t="shared" si="26"/>
        <v>EXTERNAL</v>
      </c>
      <c r="D409" s="233" t="str">
        <f t="shared" si="27"/>
        <v>Total</v>
      </c>
      <c r="E409" s="269"/>
      <c r="F409" s="454"/>
      <c r="G409" s="197" t="s">
        <v>221</v>
      </c>
      <c r="H409" s="50">
        <v>267.88499999999999</v>
      </c>
      <c r="I409" s="49"/>
      <c r="J409" s="49"/>
      <c r="K409" s="50">
        <v>267.88499999999999</v>
      </c>
      <c r="L409" s="50">
        <v>267.88499999999999</v>
      </c>
      <c r="M409" s="49"/>
      <c r="N409" s="50">
        <v>267.88499999999999</v>
      </c>
    </row>
    <row r="410" spans="1:14" ht="13.5" thickBot="1">
      <c r="A410" s="232" t="str">
        <f t="shared" si="24"/>
        <v>NORTH AMERICAHOMEMICHAELS GROUP</v>
      </c>
      <c r="B410" s="233" t="str">
        <f t="shared" si="25"/>
        <v>NORTH AMERICA</v>
      </c>
      <c r="C410" s="233" t="str">
        <f t="shared" si="26"/>
        <v>HOME</v>
      </c>
      <c r="D410" s="233" t="str">
        <f t="shared" si="27"/>
        <v>MICHAELS GROUP</v>
      </c>
      <c r="E410" s="269"/>
      <c r="F410" s="452" t="s">
        <v>273</v>
      </c>
      <c r="G410" s="452" t="s">
        <v>247</v>
      </c>
      <c r="H410" s="47">
        <v>791769.54399999999</v>
      </c>
      <c r="I410" s="47">
        <v>895182.53599999996</v>
      </c>
      <c r="J410" s="47">
        <v>1081360.118</v>
      </c>
      <c r="K410" s="47">
        <v>1712585.7120000001</v>
      </c>
      <c r="L410" s="47">
        <v>10712873.923</v>
      </c>
      <c r="M410" s="47">
        <v>10081648.329</v>
      </c>
      <c r="N410" s="50">
        <v>11794234.040999999</v>
      </c>
    </row>
    <row r="411" spans="1:14" ht="13.5" thickBot="1">
      <c r="A411" s="232" t="str">
        <f t="shared" si="24"/>
        <v>NORTH AMERICAHOMEMACPHERSON'S GROUP</v>
      </c>
      <c r="B411" s="233" t="str">
        <f t="shared" si="25"/>
        <v>NORTH AMERICA</v>
      </c>
      <c r="C411" s="233" t="str">
        <f t="shared" si="26"/>
        <v>HOME</v>
      </c>
      <c r="D411" s="233" t="str">
        <f t="shared" si="27"/>
        <v>MACPHERSON'S GROUP</v>
      </c>
      <c r="E411" s="269"/>
      <c r="F411" s="453"/>
      <c r="G411" s="452" t="s">
        <v>248</v>
      </c>
      <c r="H411" s="47">
        <v>960288.07</v>
      </c>
      <c r="I411" s="47">
        <v>951944.18900000001</v>
      </c>
      <c r="J411" s="47">
        <v>1615640.476</v>
      </c>
      <c r="K411" s="47">
        <v>1614272.656</v>
      </c>
      <c r="L411" s="47">
        <v>9260378.5079999994</v>
      </c>
      <c r="M411" s="47">
        <v>9261746.3279999997</v>
      </c>
      <c r="N411" s="50">
        <v>10876018.983999999</v>
      </c>
    </row>
    <row r="412" spans="1:14" ht="13.5" thickBot="1">
      <c r="A412" s="232" t="str">
        <f t="shared" si="24"/>
        <v>NORTH AMERICAHOMEDICK BLICK GROUP</v>
      </c>
      <c r="B412" s="233" t="str">
        <f t="shared" si="25"/>
        <v>NORTH AMERICA</v>
      </c>
      <c r="C412" s="233" t="str">
        <f t="shared" si="26"/>
        <v>HOME</v>
      </c>
      <c r="D412" s="233" t="str">
        <f t="shared" si="27"/>
        <v>DICK BLICK GROUP</v>
      </c>
      <c r="E412" s="269"/>
      <c r="F412" s="453"/>
      <c r="G412" s="452" t="s">
        <v>249</v>
      </c>
      <c r="H412" s="47">
        <v>571195.83400000003</v>
      </c>
      <c r="I412" s="47">
        <v>524676.62</v>
      </c>
      <c r="J412" s="47">
        <v>927856.61199999996</v>
      </c>
      <c r="K412" s="47">
        <v>1024971.831</v>
      </c>
      <c r="L412" s="47">
        <v>5485434.0659999996</v>
      </c>
      <c r="M412" s="47">
        <v>5388318.8470000001</v>
      </c>
      <c r="N412" s="50">
        <v>6413290.6780000003</v>
      </c>
    </row>
    <row r="413" spans="1:14" ht="13.5" thickBot="1">
      <c r="A413" s="232" t="str">
        <f t="shared" si="24"/>
        <v>NORTH AMERICAHOMEHOBBY LOBBY GROUP</v>
      </c>
      <c r="B413" s="233" t="str">
        <f t="shared" si="25"/>
        <v>NORTH AMERICA</v>
      </c>
      <c r="C413" s="233" t="str">
        <f t="shared" si="26"/>
        <v>HOME</v>
      </c>
      <c r="D413" s="233" t="str">
        <f t="shared" si="27"/>
        <v>HOBBY LOBBY GROUP</v>
      </c>
      <c r="E413" s="269"/>
      <c r="F413" s="453"/>
      <c r="G413" s="452" t="s">
        <v>250</v>
      </c>
      <c r="H413" s="47">
        <v>177315.67499999999</v>
      </c>
      <c r="I413" s="47">
        <v>268431.85700000002</v>
      </c>
      <c r="J413" s="47">
        <v>394426.44300000003</v>
      </c>
      <c r="K413" s="47">
        <v>575430.69999999995</v>
      </c>
      <c r="L413" s="47">
        <v>2670024.0819999999</v>
      </c>
      <c r="M413" s="47">
        <v>2489019.8250000002</v>
      </c>
      <c r="N413" s="50">
        <v>3064450.5249999999</v>
      </c>
    </row>
    <row r="414" spans="1:14" ht="13.5" thickBot="1">
      <c r="A414" s="232" t="str">
        <f t="shared" si="24"/>
        <v>NORTH AMERICAHOMEJERRY'S ARTARAMA GROUP</v>
      </c>
      <c r="B414" s="233" t="str">
        <f t="shared" si="25"/>
        <v>NORTH AMERICA</v>
      </c>
      <c r="C414" s="233" t="str">
        <f t="shared" si="26"/>
        <v>HOME</v>
      </c>
      <c r="D414" s="233" t="str">
        <f t="shared" si="27"/>
        <v>JERRY'S ARTARAMA GROUP</v>
      </c>
      <c r="E414" s="269"/>
      <c r="F414" s="453"/>
      <c r="G414" s="452" t="s">
        <v>447</v>
      </c>
      <c r="H414" s="47">
        <v>73753.247000000003</v>
      </c>
      <c r="I414" s="47">
        <v>127733.68</v>
      </c>
      <c r="J414" s="47">
        <v>253912.95499999999</v>
      </c>
      <c r="K414" s="47">
        <v>201940.15400000001</v>
      </c>
      <c r="L414" s="47">
        <v>1652080.5179999999</v>
      </c>
      <c r="M414" s="47">
        <v>1704053.3189999999</v>
      </c>
      <c r="N414" s="50">
        <v>1905993.473</v>
      </c>
    </row>
    <row r="415" spans="1:14" ht="13.5" thickBot="1">
      <c r="A415" s="232" t="str">
        <f t="shared" si="24"/>
        <v>NORTH AMERICAHOMEAMAZON GROUP</v>
      </c>
      <c r="B415" s="233" t="str">
        <f t="shared" si="25"/>
        <v>NORTH AMERICA</v>
      </c>
      <c r="C415" s="233" t="str">
        <f t="shared" si="26"/>
        <v>HOME</v>
      </c>
      <c r="D415" s="233" t="str">
        <f t="shared" si="27"/>
        <v>AMAZON GROUP</v>
      </c>
      <c r="E415" s="269"/>
      <c r="F415" s="453"/>
      <c r="G415" s="452" t="s">
        <v>448</v>
      </c>
      <c r="H415" s="47">
        <v>112258.413</v>
      </c>
      <c r="I415" s="47">
        <v>49813.476999999999</v>
      </c>
      <c r="J415" s="47">
        <v>100647.811</v>
      </c>
      <c r="K415" s="47">
        <v>229352.37599999999</v>
      </c>
      <c r="L415" s="47">
        <v>1565304.5630000001</v>
      </c>
      <c r="M415" s="47">
        <v>1436599.9979999999</v>
      </c>
      <c r="N415" s="50">
        <v>1665952.3740000001</v>
      </c>
    </row>
    <row r="416" spans="1:14" ht="13.5" thickBot="1">
      <c r="A416" s="232" t="str">
        <f t="shared" si="24"/>
        <v>NORTH AMERICAHOMESLS ART'S INC GROUP</v>
      </c>
      <c r="B416" s="233" t="str">
        <f t="shared" si="25"/>
        <v>NORTH AMERICA</v>
      </c>
      <c r="C416" s="233" t="str">
        <f t="shared" si="26"/>
        <v>HOME</v>
      </c>
      <c r="D416" s="233" t="str">
        <f t="shared" si="27"/>
        <v>SLS ART'S INC GROUP</v>
      </c>
      <c r="E416" s="269"/>
      <c r="F416" s="453"/>
      <c r="G416" s="452" t="s">
        <v>449</v>
      </c>
      <c r="H416" s="47">
        <v>112259.217</v>
      </c>
      <c r="I416" s="47">
        <v>42495.196000000004</v>
      </c>
      <c r="J416" s="47">
        <v>67295.172000000006</v>
      </c>
      <c r="K416" s="47">
        <v>144298.41699999999</v>
      </c>
      <c r="L416" s="47">
        <v>1391667.145</v>
      </c>
      <c r="M416" s="47">
        <v>1314663.8999999999</v>
      </c>
      <c r="N416" s="50">
        <v>1458962.317</v>
      </c>
    </row>
    <row r="417" spans="1:14" ht="13.5" thickBot="1">
      <c r="A417" s="232" t="str">
        <f t="shared" si="24"/>
        <v>NORTH AMERICAHOMESBAR'S,INC.</v>
      </c>
      <c r="B417" s="233" t="str">
        <f t="shared" si="25"/>
        <v>NORTH AMERICA</v>
      </c>
      <c r="C417" s="233" t="str">
        <f t="shared" si="26"/>
        <v>HOME</v>
      </c>
      <c r="D417" s="233" t="str">
        <f t="shared" si="27"/>
        <v>SBAR'S,INC.</v>
      </c>
      <c r="E417" s="269"/>
      <c r="F417" s="453"/>
      <c r="G417" s="452" t="s">
        <v>251</v>
      </c>
      <c r="H417" s="47">
        <v>164617.64799999999</v>
      </c>
      <c r="I417" s="47">
        <v>66454.334000000003</v>
      </c>
      <c r="J417" s="47">
        <v>180436.37400000001</v>
      </c>
      <c r="K417" s="47">
        <v>214615.66800000001</v>
      </c>
      <c r="L417" s="47">
        <v>1203661.1540000001</v>
      </c>
      <c r="M417" s="47">
        <v>1169481.8600000001</v>
      </c>
      <c r="N417" s="50">
        <v>1384097.5279999999</v>
      </c>
    </row>
    <row r="418" spans="1:14" ht="13.5" thickBot="1">
      <c r="A418" s="232" t="str">
        <f t="shared" si="24"/>
        <v>NORTH AMERICAHOMEOMER DESERRES INC GROUP</v>
      </c>
      <c r="B418" s="233" t="str">
        <f t="shared" si="25"/>
        <v>NORTH AMERICA</v>
      </c>
      <c r="C418" s="233" t="str">
        <f t="shared" si="26"/>
        <v>HOME</v>
      </c>
      <c r="D418" s="233" t="str">
        <f t="shared" si="27"/>
        <v>OMER DESERRES INC GROUP</v>
      </c>
      <c r="E418" s="269"/>
      <c r="F418" s="453"/>
      <c r="G418" s="452" t="s">
        <v>450</v>
      </c>
      <c r="H418" s="47">
        <v>47478.641000000003</v>
      </c>
      <c r="I418" s="47">
        <v>99247.536999999997</v>
      </c>
      <c r="J418" s="47">
        <v>140372.965</v>
      </c>
      <c r="K418" s="47">
        <v>112357.829</v>
      </c>
      <c r="L418" s="47">
        <v>1149490.0830000001</v>
      </c>
      <c r="M418" s="47">
        <v>1177505.219</v>
      </c>
      <c r="N418" s="50">
        <v>1289863.048</v>
      </c>
    </row>
    <row r="419" spans="1:14" ht="13.5" thickBot="1">
      <c r="A419" s="232" t="str">
        <f t="shared" si="24"/>
        <v>NORTH AMERICAHOMEDICK BLICK COMPANY INC</v>
      </c>
      <c r="B419" s="233" t="str">
        <f t="shared" si="25"/>
        <v>NORTH AMERICA</v>
      </c>
      <c r="C419" s="233" t="str">
        <f t="shared" si="26"/>
        <v>HOME</v>
      </c>
      <c r="D419" s="233" t="str">
        <f t="shared" si="27"/>
        <v>DICK BLICK COMPANY INC</v>
      </c>
      <c r="E419" s="269"/>
      <c r="F419" s="453"/>
      <c r="G419" s="452" t="s">
        <v>451</v>
      </c>
      <c r="H419" s="47">
        <v>83676.705000000002</v>
      </c>
      <c r="I419" s="47">
        <v>70081.798999999999</v>
      </c>
      <c r="J419" s="47">
        <v>172579.837</v>
      </c>
      <c r="K419" s="47">
        <v>159054.508</v>
      </c>
      <c r="L419" s="47">
        <v>1070259.0989999999</v>
      </c>
      <c r="M419" s="47">
        <v>1083784.4280000001</v>
      </c>
      <c r="N419" s="50">
        <v>1242838.936</v>
      </c>
    </row>
    <row r="420" spans="1:14" ht="13.5" thickBot="1">
      <c r="A420" s="232" t="str">
        <f t="shared" si="24"/>
        <v>NORTH AMERICAHOMESubtotal (excluded)</v>
      </c>
      <c r="B420" s="233" t="str">
        <f t="shared" si="25"/>
        <v>NORTH AMERICA</v>
      </c>
      <c r="C420" s="233" t="str">
        <f t="shared" si="26"/>
        <v>HOME</v>
      </c>
      <c r="D420" s="233" t="str">
        <f t="shared" si="27"/>
        <v>Subtotal (excluded)</v>
      </c>
      <c r="E420" s="269"/>
      <c r="F420" s="453"/>
      <c r="G420" s="262" t="s">
        <v>272</v>
      </c>
      <c r="H420" s="263">
        <v>652902.97100000095</v>
      </c>
      <c r="I420" s="263">
        <v>720697.929</v>
      </c>
      <c r="J420" s="263">
        <v>1348265.6229999999</v>
      </c>
      <c r="K420" s="263">
        <v>1291569.845</v>
      </c>
      <c r="L420" s="263">
        <v>9999198.3459999803</v>
      </c>
      <c r="M420" s="263">
        <v>10062236.273</v>
      </c>
      <c r="N420" s="264">
        <v>-35900254.732000098</v>
      </c>
    </row>
    <row r="421" spans="1:14" ht="13.5" thickBot="1">
      <c r="A421" s="232" t="str">
        <f t="shared" si="24"/>
        <v>NORTH AMERICAHOMETotal</v>
      </c>
      <c r="B421" s="233" t="str">
        <f t="shared" si="25"/>
        <v>NORTH AMERICA</v>
      </c>
      <c r="C421" s="233" t="str">
        <f t="shared" si="26"/>
        <v>HOME</v>
      </c>
      <c r="D421" s="233" t="str">
        <f t="shared" si="27"/>
        <v>Total</v>
      </c>
      <c r="E421" s="269"/>
      <c r="F421" s="454"/>
      <c r="G421" s="197" t="s">
        <v>221</v>
      </c>
      <c r="H421" s="50">
        <v>3747515.9649999999</v>
      </c>
      <c r="I421" s="50">
        <v>3816759.1540000001</v>
      </c>
      <c r="J421" s="50">
        <v>6282794.3859999999</v>
      </c>
      <c r="K421" s="50">
        <v>7280449.6960000005</v>
      </c>
      <c r="L421" s="50">
        <v>46160371.487000003</v>
      </c>
      <c r="M421" s="50">
        <v>45169058.325999998</v>
      </c>
      <c r="N421" s="50">
        <v>52481823.295000002</v>
      </c>
    </row>
    <row r="422" spans="1:14" ht="13.5" thickBot="1">
      <c r="A422" s="232" t="str">
        <f t="shared" si="24"/>
        <v>NORTH AMERICAEXTERNALMICHAELS GROUP</v>
      </c>
      <c r="B422" s="233" t="str">
        <f t="shared" si="25"/>
        <v>NORTH AMERICA</v>
      </c>
      <c r="C422" s="233" t="str">
        <f t="shared" si="26"/>
        <v>EXTERNAL</v>
      </c>
      <c r="D422" s="233" t="str">
        <f t="shared" si="27"/>
        <v>MICHAELS GROUP</v>
      </c>
      <c r="E422" s="269"/>
      <c r="F422" s="197" t="s">
        <v>243</v>
      </c>
      <c r="G422" s="197" t="s">
        <v>247</v>
      </c>
      <c r="H422" s="50">
        <v>792037.429</v>
      </c>
      <c r="I422" s="50">
        <v>895182.53599999996</v>
      </c>
      <c r="J422" s="50">
        <v>1081360.118</v>
      </c>
      <c r="K422" s="50">
        <v>1712853.5970000001</v>
      </c>
      <c r="L422" s="50">
        <v>10713141.808</v>
      </c>
      <c r="M422" s="50">
        <v>10081648.329</v>
      </c>
      <c r="N422" s="50">
        <v>11794501.926000001</v>
      </c>
    </row>
    <row r="423" spans="1:14" ht="13.5" thickBot="1">
      <c r="A423" s="232" t="str">
        <f t="shared" si="24"/>
        <v>NORTH AMERICAEXTERNALMACPHERSON'S GROUP</v>
      </c>
      <c r="B423" s="233" t="str">
        <f t="shared" si="25"/>
        <v>NORTH AMERICA</v>
      </c>
      <c r="C423" s="233" t="str">
        <f t="shared" si="26"/>
        <v>EXTERNAL</v>
      </c>
      <c r="D423" s="233" t="str">
        <f t="shared" si="27"/>
        <v>MACPHERSON'S GROUP</v>
      </c>
      <c r="E423" s="269"/>
      <c r="F423" s="200"/>
      <c r="G423" s="197" t="s">
        <v>248</v>
      </c>
      <c r="H423" s="50">
        <v>960288.07</v>
      </c>
      <c r="I423" s="50">
        <v>951944.18900000001</v>
      </c>
      <c r="J423" s="50">
        <v>1615640.476</v>
      </c>
      <c r="K423" s="50">
        <v>1614272.656</v>
      </c>
      <c r="L423" s="50">
        <v>9260378.5079999994</v>
      </c>
      <c r="M423" s="50">
        <v>9261746.3279999997</v>
      </c>
      <c r="N423" s="50">
        <v>10876018.983999999</v>
      </c>
    </row>
    <row r="424" spans="1:14" ht="13.5" thickBot="1">
      <c r="A424" s="232" t="str">
        <f t="shared" si="24"/>
        <v>NORTH AMERICAEXTERNALDICK BLICK GROUP</v>
      </c>
      <c r="B424" s="233" t="str">
        <f t="shared" si="25"/>
        <v>NORTH AMERICA</v>
      </c>
      <c r="C424" s="233" t="str">
        <f t="shared" si="26"/>
        <v>EXTERNAL</v>
      </c>
      <c r="D424" s="233" t="str">
        <f t="shared" si="27"/>
        <v>DICK BLICK GROUP</v>
      </c>
      <c r="E424" s="269"/>
      <c r="F424" s="200"/>
      <c r="G424" s="197" t="s">
        <v>249</v>
      </c>
      <c r="H424" s="50">
        <v>571195.83400000003</v>
      </c>
      <c r="I424" s="50">
        <v>524676.62</v>
      </c>
      <c r="J424" s="50">
        <v>927856.61199999996</v>
      </c>
      <c r="K424" s="50">
        <v>1024971.831</v>
      </c>
      <c r="L424" s="50">
        <v>5485434.0659999996</v>
      </c>
      <c r="M424" s="50">
        <v>5388318.8470000001</v>
      </c>
      <c r="N424" s="50">
        <v>6413290.6780000003</v>
      </c>
    </row>
    <row r="425" spans="1:14" ht="13.5" thickBot="1">
      <c r="A425" s="232" t="str">
        <f t="shared" si="24"/>
        <v>NORTH AMERICAEXTERNALHOBBY LOBBY GROUP</v>
      </c>
      <c r="B425" s="233" t="str">
        <f t="shared" si="25"/>
        <v>NORTH AMERICA</v>
      </c>
      <c r="C425" s="233" t="str">
        <f t="shared" si="26"/>
        <v>EXTERNAL</v>
      </c>
      <c r="D425" s="233" t="str">
        <f t="shared" si="27"/>
        <v>HOBBY LOBBY GROUP</v>
      </c>
      <c r="E425" s="269"/>
      <c r="F425" s="200"/>
      <c r="G425" s="197" t="s">
        <v>250</v>
      </c>
      <c r="H425" s="50">
        <v>177315.67499999999</v>
      </c>
      <c r="I425" s="50">
        <v>268431.85700000002</v>
      </c>
      <c r="J425" s="50">
        <v>394426.44300000003</v>
      </c>
      <c r="K425" s="50">
        <v>575430.69999999995</v>
      </c>
      <c r="L425" s="50">
        <v>2670024.0819999999</v>
      </c>
      <c r="M425" s="50">
        <v>2489019.8250000002</v>
      </c>
      <c r="N425" s="50">
        <v>3064450.5249999999</v>
      </c>
    </row>
    <row r="426" spans="1:14" ht="13.5" thickBot="1">
      <c r="A426" s="232" t="str">
        <f t="shared" si="24"/>
        <v>NORTH AMERICAEXTERNALJERRY'S ARTARAMA GROUP</v>
      </c>
      <c r="B426" s="233" t="str">
        <f t="shared" si="25"/>
        <v>NORTH AMERICA</v>
      </c>
      <c r="C426" s="233" t="str">
        <f t="shared" si="26"/>
        <v>EXTERNAL</v>
      </c>
      <c r="D426" s="233" t="str">
        <f t="shared" si="27"/>
        <v>JERRY'S ARTARAMA GROUP</v>
      </c>
      <c r="E426" s="269"/>
      <c r="F426" s="200"/>
      <c r="G426" s="197" t="s">
        <v>447</v>
      </c>
      <c r="H426" s="50">
        <v>73753.247000000003</v>
      </c>
      <c r="I426" s="50">
        <v>127733.68</v>
      </c>
      <c r="J426" s="50">
        <v>253912.95499999999</v>
      </c>
      <c r="K426" s="50">
        <v>201940.15400000001</v>
      </c>
      <c r="L426" s="50">
        <v>1652080.5179999999</v>
      </c>
      <c r="M426" s="50">
        <v>1704053.3189999999</v>
      </c>
      <c r="N426" s="50">
        <v>1905993.473</v>
      </c>
    </row>
    <row r="427" spans="1:14" ht="13.5" thickBot="1">
      <c r="A427" s="232" t="str">
        <f t="shared" si="24"/>
        <v>NORTH AMERICAEXTERNALAMAZON GROUP</v>
      </c>
      <c r="B427" s="233" t="str">
        <f t="shared" si="25"/>
        <v>NORTH AMERICA</v>
      </c>
      <c r="C427" s="233" t="str">
        <f t="shared" si="26"/>
        <v>EXTERNAL</v>
      </c>
      <c r="D427" s="233" t="str">
        <f t="shared" si="27"/>
        <v>AMAZON GROUP</v>
      </c>
      <c r="E427" s="269"/>
      <c r="F427" s="200"/>
      <c r="G427" s="197" t="s">
        <v>448</v>
      </c>
      <c r="H427" s="50">
        <v>112258.413</v>
      </c>
      <c r="I427" s="50">
        <v>49813.476999999999</v>
      </c>
      <c r="J427" s="50">
        <v>100647.811</v>
      </c>
      <c r="K427" s="50">
        <v>229352.37599999999</v>
      </c>
      <c r="L427" s="50">
        <v>1565304.5630000001</v>
      </c>
      <c r="M427" s="50">
        <v>1436599.9979999999</v>
      </c>
      <c r="N427" s="50">
        <v>1665952.3740000001</v>
      </c>
    </row>
    <row r="428" spans="1:14" ht="13.5" thickBot="1">
      <c r="A428" s="232" t="str">
        <f t="shared" si="24"/>
        <v>NORTH AMERICAEXTERNALSLS ART'S INC GROUP</v>
      </c>
      <c r="B428" s="233" t="str">
        <f t="shared" si="25"/>
        <v>NORTH AMERICA</v>
      </c>
      <c r="C428" s="233" t="str">
        <f t="shared" si="26"/>
        <v>EXTERNAL</v>
      </c>
      <c r="D428" s="233" t="str">
        <f t="shared" si="27"/>
        <v>SLS ART'S INC GROUP</v>
      </c>
      <c r="E428" s="269"/>
      <c r="F428" s="200"/>
      <c r="G428" s="197" t="s">
        <v>449</v>
      </c>
      <c r="H428" s="50">
        <v>112259.217</v>
      </c>
      <c r="I428" s="50">
        <v>42495.196000000004</v>
      </c>
      <c r="J428" s="50">
        <v>67295.172000000006</v>
      </c>
      <c r="K428" s="50">
        <v>144298.41699999999</v>
      </c>
      <c r="L428" s="50">
        <v>1391667.145</v>
      </c>
      <c r="M428" s="50">
        <v>1314663.8999999999</v>
      </c>
      <c r="N428" s="50">
        <v>1458962.317</v>
      </c>
    </row>
    <row r="429" spans="1:14" ht="13.5" thickBot="1">
      <c r="A429" s="232" t="str">
        <f t="shared" si="24"/>
        <v>NORTH AMERICAEXTERNALSBAR'S,INC.</v>
      </c>
      <c r="B429" s="233" t="str">
        <f t="shared" si="25"/>
        <v>NORTH AMERICA</v>
      </c>
      <c r="C429" s="233" t="str">
        <f t="shared" si="26"/>
        <v>EXTERNAL</v>
      </c>
      <c r="D429" s="233" t="str">
        <f t="shared" si="27"/>
        <v>SBAR'S,INC.</v>
      </c>
      <c r="E429" s="269"/>
      <c r="F429" s="200"/>
      <c r="G429" s="197" t="s">
        <v>251</v>
      </c>
      <c r="H429" s="50">
        <v>164617.64799999999</v>
      </c>
      <c r="I429" s="50">
        <v>66454.334000000003</v>
      </c>
      <c r="J429" s="50">
        <v>180436.37400000001</v>
      </c>
      <c r="K429" s="50">
        <v>214615.66800000001</v>
      </c>
      <c r="L429" s="50">
        <v>1203661.1540000001</v>
      </c>
      <c r="M429" s="50">
        <v>1169481.8600000001</v>
      </c>
      <c r="N429" s="50">
        <v>1384097.5279999999</v>
      </c>
    </row>
    <row r="430" spans="1:14" ht="13.5" thickBot="1">
      <c r="A430" s="232" t="str">
        <f t="shared" si="24"/>
        <v>NORTH AMERICAEXTERNALOMER DESERRES INC GROUP</v>
      </c>
      <c r="B430" s="233" t="str">
        <f t="shared" si="25"/>
        <v>NORTH AMERICA</v>
      </c>
      <c r="C430" s="233" t="str">
        <f t="shared" si="26"/>
        <v>EXTERNAL</v>
      </c>
      <c r="D430" s="233" t="str">
        <f t="shared" si="27"/>
        <v>OMER DESERRES INC GROUP</v>
      </c>
      <c r="E430" s="269"/>
      <c r="F430" s="200"/>
      <c r="G430" s="197" t="s">
        <v>450</v>
      </c>
      <c r="H430" s="50">
        <v>47478.641000000003</v>
      </c>
      <c r="I430" s="50">
        <v>99247.536999999997</v>
      </c>
      <c r="J430" s="50">
        <v>140372.965</v>
      </c>
      <c r="K430" s="50">
        <v>112357.829</v>
      </c>
      <c r="L430" s="50">
        <v>1149490.0830000001</v>
      </c>
      <c r="M430" s="50">
        <v>1177505.219</v>
      </c>
      <c r="N430" s="50">
        <v>1289863.048</v>
      </c>
    </row>
    <row r="431" spans="1:14" ht="13.5" thickBot="1">
      <c r="A431" s="232" t="str">
        <f t="shared" si="24"/>
        <v>NORTH AMERICAEXTERNALDICK BLICK COMPANY INC</v>
      </c>
      <c r="B431" s="233" t="str">
        <f t="shared" si="25"/>
        <v>NORTH AMERICA</v>
      </c>
      <c r="C431" s="233" t="str">
        <f t="shared" si="26"/>
        <v>EXTERNAL</v>
      </c>
      <c r="D431" s="233" t="str">
        <f t="shared" si="27"/>
        <v>DICK BLICK COMPANY INC</v>
      </c>
      <c r="E431" s="269"/>
      <c r="F431" s="200"/>
      <c r="G431" s="197" t="s">
        <v>451</v>
      </c>
      <c r="H431" s="50">
        <v>83676.705000000002</v>
      </c>
      <c r="I431" s="50">
        <v>70081.798999999999</v>
      </c>
      <c r="J431" s="50">
        <v>172579.837</v>
      </c>
      <c r="K431" s="50">
        <v>159054.508</v>
      </c>
      <c r="L431" s="50">
        <v>1070259.0989999999</v>
      </c>
      <c r="M431" s="50">
        <v>1083784.4280000001</v>
      </c>
      <c r="N431" s="50">
        <v>1242838.936</v>
      </c>
    </row>
    <row r="432" spans="1:14" ht="13.5" thickBot="1">
      <c r="A432" s="232" t="str">
        <f t="shared" si="24"/>
        <v>NORTH AMERICAEXTERNALSubtotal (excluded)</v>
      </c>
      <c r="B432" s="233" t="str">
        <f t="shared" si="25"/>
        <v>NORTH AMERICA</v>
      </c>
      <c r="C432" s="233" t="str">
        <f t="shared" si="26"/>
        <v>EXTERNAL</v>
      </c>
      <c r="D432" s="233" t="str">
        <f t="shared" si="27"/>
        <v>Subtotal (excluded)</v>
      </c>
      <c r="E432" s="269"/>
      <c r="F432" s="200"/>
      <c r="G432" s="197" t="s">
        <v>272</v>
      </c>
      <c r="H432" s="50">
        <v>652902.97100000095</v>
      </c>
      <c r="I432" s="50">
        <v>720697.929</v>
      </c>
      <c r="J432" s="50">
        <v>1348265.6229999999</v>
      </c>
      <c r="K432" s="50">
        <v>1291569.845</v>
      </c>
      <c r="L432" s="50">
        <v>10000936.155999999</v>
      </c>
      <c r="M432" s="50">
        <v>10063974.083000001</v>
      </c>
      <c r="N432" s="50">
        <v>-35899052.692000099</v>
      </c>
    </row>
    <row r="433" spans="1:14" ht="13.5" thickBot="1">
      <c r="A433" s="232" t="str">
        <f t="shared" si="24"/>
        <v>NORTH AMERICAEXTERNALTotal</v>
      </c>
      <c r="B433" s="233" t="str">
        <f t="shared" si="25"/>
        <v>NORTH AMERICA</v>
      </c>
      <c r="C433" s="233" t="str">
        <f t="shared" si="26"/>
        <v>EXTERNAL</v>
      </c>
      <c r="D433" s="233" t="str">
        <f t="shared" si="27"/>
        <v>Total</v>
      </c>
      <c r="E433" s="270"/>
      <c r="F433" s="198"/>
      <c r="G433" s="197" t="s">
        <v>221</v>
      </c>
      <c r="H433" s="50">
        <v>3747783.85</v>
      </c>
      <c r="I433" s="50">
        <v>3816759.1540000001</v>
      </c>
      <c r="J433" s="50">
        <v>6282794.3859999999</v>
      </c>
      <c r="K433" s="50">
        <v>7280717.5810000002</v>
      </c>
      <c r="L433" s="50">
        <v>46162377.181999996</v>
      </c>
      <c r="M433" s="50">
        <v>45170796.136</v>
      </c>
      <c r="N433" s="50">
        <v>52483828.990000002</v>
      </c>
    </row>
    <row r="434" spans="1:14" ht="13.5" hidden="1" thickBot="1">
      <c r="A434" s="232" t="str">
        <f t="shared" si="24"/>
        <v>OTHER EUROPE EXPEXPORTHILL AGENCIES LTD GROUP</v>
      </c>
      <c r="B434" s="233" t="str">
        <f t="shared" si="25"/>
        <v>OTHER EUROPE EXP</v>
      </c>
      <c r="C434" s="233" t="str">
        <f t="shared" si="26"/>
        <v>EXPORT</v>
      </c>
      <c r="D434" s="233" t="str">
        <f t="shared" si="27"/>
        <v>HILL AGENCIES LTD GROUP</v>
      </c>
      <c r="E434" s="268" t="s">
        <v>167</v>
      </c>
      <c r="F434" s="452" t="s">
        <v>261</v>
      </c>
      <c r="G434" s="452" t="s">
        <v>452</v>
      </c>
      <c r="H434" s="47">
        <v>99510.11</v>
      </c>
      <c r="I434" s="47">
        <v>66019.429999999993</v>
      </c>
      <c r="J434" s="47">
        <v>128478.22</v>
      </c>
      <c r="K434" s="47">
        <v>182991.50399999999</v>
      </c>
      <c r="L434" s="47">
        <v>1189392.4180000001</v>
      </c>
      <c r="M434" s="47">
        <v>1134879.1340000001</v>
      </c>
      <c r="N434" s="50">
        <v>1317870.638</v>
      </c>
    </row>
    <row r="435" spans="1:14" ht="13.5" hidden="1" thickBot="1">
      <c r="A435" s="232" t="str">
        <f t="shared" si="24"/>
        <v>OTHER EUROPE EXPEXPORTPETERSBURG ART COMPANY GROUP</v>
      </c>
      <c r="B435" s="233" t="str">
        <f t="shared" si="25"/>
        <v>OTHER EUROPE EXP</v>
      </c>
      <c r="C435" s="233" t="str">
        <f t="shared" si="26"/>
        <v>EXPORT</v>
      </c>
      <c r="D435" s="233" t="str">
        <f t="shared" si="27"/>
        <v>PETERSBURG ART COMPANY GROUP</v>
      </c>
      <c r="E435" s="269"/>
      <c r="F435" s="453"/>
      <c r="G435" s="452" t="s">
        <v>453</v>
      </c>
      <c r="H435" s="46"/>
      <c r="I435" s="46"/>
      <c r="J435" s="47">
        <v>24882.77</v>
      </c>
      <c r="K435" s="47">
        <v>34326.879999999997</v>
      </c>
      <c r="L435" s="47">
        <v>268723.96999999997</v>
      </c>
      <c r="M435" s="47">
        <v>259279.86</v>
      </c>
      <c r="N435" s="50">
        <v>293606.74</v>
      </c>
    </row>
    <row r="436" spans="1:14" ht="13.5" hidden="1" thickBot="1">
      <c r="A436" s="232" t="str">
        <f t="shared" si="24"/>
        <v>OTHER EUROPE EXPEXPORTPLAISIO COMPUTERS S.A. GROUP</v>
      </c>
      <c r="B436" s="233" t="str">
        <f t="shared" si="25"/>
        <v>OTHER EUROPE EXP</v>
      </c>
      <c r="C436" s="233" t="str">
        <f t="shared" si="26"/>
        <v>EXPORT</v>
      </c>
      <c r="D436" s="233" t="str">
        <f t="shared" si="27"/>
        <v>PLAISIO COMPUTERS S.A. GROUP</v>
      </c>
      <c r="E436" s="269"/>
      <c r="F436" s="453"/>
      <c r="G436" s="452" t="s">
        <v>454</v>
      </c>
      <c r="H436" s="47">
        <v>26988.41</v>
      </c>
      <c r="I436" s="47">
        <v>27281.040000000001</v>
      </c>
      <c r="J436" s="47">
        <v>56313.99</v>
      </c>
      <c r="K436" s="47">
        <v>45706.61</v>
      </c>
      <c r="L436" s="47">
        <v>217528.49</v>
      </c>
      <c r="M436" s="47">
        <v>228135.87</v>
      </c>
      <c r="N436" s="50">
        <v>273842.48</v>
      </c>
    </row>
    <row r="437" spans="1:14" ht="13.5" hidden="1" thickBot="1">
      <c r="A437" s="232" t="str">
        <f t="shared" si="24"/>
        <v>OTHER EUROPE EXPEXPORTAS VUNDER GROUP</v>
      </c>
      <c r="B437" s="233" t="str">
        <f t="shared" si="25"/>
        <v>OTHER EUROPE EXP</v>
      </c>
      <c r="C437" s="233" t="str">
        <f t="shared" si="26"/>
        <v>EXPORT</v>
      </c>
      <c r="D437" s="233" t="str">
        <f t="shared" si="27"/>
        <v>AS VUNDER GROUP</v>
      </c>
      <c r="E437" s="269"/>
      <c r="F437" s="453"/>
      <c r="G437" s="452" t="s">
        <v>455</v>
      </c>
      <c r="H437" s="47">
        <v>9685.6659999999993</v>
      </c>
      <c r="I437" s="47">
        <v>13404.951999999999</v>
      </c>
      <c r="J437" s="47">
        <v>13404.951999999999</v>
      </c>
      <c r="K437" s="47">
        <v>9678.8459999999995</v>
      </c>
      <c r="L437" s="47">
        <v>178957.33799999999</v>
      </c>
      <c r="M437" s="47">
        <v>182683.44399999999</v>
      </c>
      <c r="N437" s="50">
        <v>192362.29</v>
      </c>
    </row>
    <row r="438" spans="1:14" ht="13.5" hidden="1" thickBot="1">
      <c r="A438" s="232" t="str">
        <f t="shared" si="24"/>
        <v>OTHER EUROPE EXPEXPORTLISANS KIRTASIYE OFIS GROUP</v>
      </c>
      <c r="B438" s="233" t="str">
        <f t="shared" si="25"/>
        <v>OTHER EUROPE EXP</v>
      </c>
      <c r="C438" s="233" t="str">
        <f t="shared" si="26"/>
        <v>EXPORT</v>
      </c>
      <c r="D438" s="233" t="str">
        <f t="shared" si="27"/>
        <v>LISANS KIRTASIYE OFIS GROUP</v>
      </c>
      <c r="E438" s="269"/>
      <c r="F438" s="453"/>
      <c r="G438" s="452" t="s">
        <v>456</v>
      </c>
      <c r="H438" s="47">
        <v>16533.439999999999</v>
      </c>
      <c r="I438" s="47">
        <v>30763.17</v>
      </c>
      <c r="J438" s="47">
        <v>30763.17</v>
      </c>
      <c r="K438" s="47">
        <v>16533.439999999999</v>
      </c>
      <c r="L438" s="47">
        <v>151893.93</v>
      </c>
      <c r="M438" s="47">
        <v>166123.66</v>
      </c>
      <c r="N438" s="50">
        <v>182657.1</v>
      </c>
    </row>
    <row r="439" spans="1:14" ht="13.5" hidden="1" thickBot="1">
      <c r="A439" s="232" t="str">
        <f t="shared" si="24"/>
        <v>OTHER EUROPE EXPEXPORTART-EXPORT BOVA KERESKEDELMI  ES</v>
      </c>
      <c r="B439" s="233" t="str">
        <f t="shared" si="25"/>
        <v>OTHER EUROPE EXP</v>
      </c>
      <c r="C439" s="233" t="str">
        <f t="shared" si="26"/>
        <v>EXPORT</v>
      </c>
      <c r="D439" s="233" t="str">
        <f t="shared" si="27"/>
        <v>ART-EXPORT BOVA KERESKEDELMI  ES</v>
      </c>
      <c r="E439" s="269"/>
      <c r="F439" s="453"/>
      <c r="G439" s="452" t="s">
        <v>457</v>
      </c>
      <c r="H439" s="47">
        <v>12146.732</v>
      </c>
      <c r="I439" s="47">
        <v>17782.782999999999</v>
      </c>
      <c r="J439" s="47">
        <v>33702.114999999998</v>
      </c>
      <c r="K439" s="47">
        <v>22849.096000000001</v>
      </c>
      <c r="L439" s="47">
        <v>119967.08500000001</v>
      </c>
      <c r="M439" s="47">
        <v>130820.10400000001</v>
      </c>
      <c r="N439" s="50">
        <v>153669.20000000001</v>
      </c>
    </row>
    <row r="440" spans="1:14" ht="13.5" hidden="1" thickBot="1">
      <c r="A440" s="232" t="str">
        <f t="shared" si="24"/>
        <v>OTHER EUROPE EXPEXPORTVEE GEE BEE (WHOLESALE) LTD GROUP</v>
      </c>
      <c r="B440" s="233" t="str">
        <f t="shared" si="25"/>
        <v>OTHER EUROPE EXP</v>
      </c>
      <c r="C440" s="233" t="str">
        <f t="shared" si="26"/>
        <v>EXPORT</v>
      </c>
      <c r="D440" s="233" t="str">
        <f t="shared" si="27"/>
        <v>VEE GEE BEE (WHOLESALE) LTD GROUP</v>
      </c>
      <c r="E440" s="269"/>
      <c r="F440" s="453"/>
      <c r="G440" s="452" t="s">
        <v>458</v>
      </c>
      <c r="H440" s="47">
        <v>11922.83</v>
      </c>
      <c r="I440" s="46"/>
      <c r="J440" s="47">
        <v>8963.2099999999991</v>
      </c>
      <c r="K440" s="47">
        <v>11922.83</v>
      </c>
      <c r="L440" s="47">
        <v>105157.72</v>
      </c>
      <c r="M440" s="47">
        <v>102198.1</v>
      </c>
      <c r="N440" s="50">
        <v>114120.93</v>
      </c>
    </row>
    <row r="441" spans="1:14" ht="13.5" hidden="1" thickBot="1">
      <c r="A441" s="232" t="str">
        <f t="shared" si="24"/>
        <v>OTHER EUROPE EXPEXPORTART &amp; HOBBY S.A.</v>
      </c>
      <c r="B441" s="233" t="str">
        <f t="shared" si="25"/>
        <v>OTHER EUROPE EXP</v>
      </c>
      <c r="C441" s="233" t="str">
        <f t="shared" si="26"/>
        <v>EXPORT</v>
      </c>
      <c r="D441" s="233" t="str">
        <f t="shared" si="27"/>
        <v>ART &amp; HOBBY S.A.</v>
      </c>
      <c r="E441" s="269"/>
      <c r="F441" s="453"/>
      <c r="G441" s="452" t="s">
        <v>459</v>
      </c>
      <c r="H441" s="47">
        <v>6824.7259999999997</v>
      </c>
      <c r="I441" s="47">
        <v>5862.3220000000001</v>
      </c>
      <c r="J441" s="47">
        <v>5862.3220000000001</v>
      </c>
      <c r="K441" s="47">
        <v>6805.9</v>
      </c>
      <c r="L441" s="47">
        <v>87377.441999999995</v>
      </c>
      <c r="M441" s="47">
        <v>86433.864000000001</v>
      </c>
      <c r="N441" s="50">
        <v>93239.763999999996</v>
      </c>
    </row>
    <row r="442" spans="1:14" ht="13.5" hidden="1" thickBot="1">
      <c r="A442" s="232" t="str">
        <f t="shared" si="24"/>
        <v>OTHER EUROPE EXPEXPORTNOKLER CORPORATION GROUP</v>
      </c>
      <c r="B442" s="233" t="str">
        <f t="shared" si="25"/>
        <v>OTHER EUROPE EXP</v>
      </c>
      <c r="C442" s="233" t="str">
        <f t="shared" si="26"/>
        <v>EXPORT</v>
      </c>
      <c r="D442" s="233" t="str">
        <f t="shared" si="27"/>
        <v>NOKLER CORPORATION GROUP</v>
      </c>
      <c r="E442" s="269"/>
      <c r="F442" s="453"/>
      <c r="G442" s="452" t="s">
        <v>460</v>
      </c>
      <c r="H442" s="46"/>
      <c r="I442" s="47">
        <v>28919.93</v>
      </c>
      <c r="J442" s="47">
        <v>74032.960000000006</v>
      </c>
      <c r="K442" s="46"/>
      <c r="L442" s="47">
        <v>-495.24299999999999</v>
      </c>
      <c r="M442" s="47">
        <v>73537.717000000004</v>
      </c>
      <c r="N442" s="50">
        <v>73537.717000000004</v>
      </c>
    </row>
    <row r="443" spans="1:14" ht="13.5" hidden="1" thickBot="1">
      <c r="A443" s="232" t="str">
        <f t="shared" si="24"/>
        <v>OTHER EUROPE EXPEXPORTR AGROTIS &amp; SON LTD GROUP</v>
      </c>
      <c r="B443" s="233" t="str">
        <f t="shared" si="25"/>
        <v>OTHER EUROPE EXP</v>
      </c>
      <c r="C443" s="233" t="str">
        <f t="shared" si="26"/>
        <v>EXPORT</v>
      </c>
      <c r="D443" s="233" t="str">
        <f t="shared" si="27"/>
        <v>R AGROTIS &amp; SON LTD GROUP</v>
      </c>
      <c r="E443" s="269"/>
      <c r="F443" s="453"/>
      <c r="G443" s="452" t="s">
        <v>461</v>
      </c>
      <c r="H443" s="47">
        <v>18460.64</v>
      </c>
      <c r="I443" s="46"/>
      <c r="J443" s="47">
        <v>7093.21</v>
      </c>
      <c r="K443" s="47">
        <v>35757.730000000003</v>
      </c>
      <c r="L443" s="47">
        <v>65876.160000000003</v>
      </c>
      <c r="M443" s="47">
        <v>37211.64</v>
      </c>
      <c r="N443" s="50">
        <v>72969.37</v>
      </c>
    </row>
    <row r="444" spans="1:14" ht="13.5" hidden="1" thickBot="1">
      <c r="A444" s="232" t="str">
        <f t="shared" si="24"/>
        <v>OTHER EUROPE EXPEXPORTSubtotal (excluded)</v>
      </c>
      <c r="B444" s="233" t="str">
        <f t="shared" si="25"/>
        <v>OTHER EUROPE EXP</v>
      </c>
      <c r="C444" s="233" t="str">
        <f t="shared" si="26"/>
        <v>EXPORT</v>
      </c>
      <c r="D444" s="233" t="str">
        <f t="shared" si="27"/>
        <v>Subtotal (excluded)</v>
      </c>
      <c r="E444" s="269"/>
      <c r="F444" s="453"/>
      <c r="G444" s="262" t="s">
        <v>272</v>
      </c>
      <c r="H444" s="263">
        <v>54945.817999999999</v>
      </c>
      <c r="I444" s="263">
        <v>82009.838000000003</v>
      </c>
      <c r="J444" s="263">
        <v>134598.82500000001</v>
      </c>
      <c r="K444" s="263">
        <v>107087.93</v>
      </c>
      <c r="L444" s="263">
        <v>467911.293999999</v>
      </c>
      <c r="M444" s="263">
        <v>495422.189000001</v>
      </c>
      <c r="N444" s="264">
        <v>602510.11899999797</v>
      </c>
    </row>
    <row r="445" spans="1:14" ht="13.5" hidden="1" thickBot="1">
      <c r="A445" s="232" t="str">
        <f t="shared" si="24"/>
        <v>OTHER EUROPE EXPEXPORTTotal</v>
      </c>
      <c r="B445" s="233" t="str">
        <f t="shared" si="25"/>
        <v>OTHER EUROPE EXP</v>
      </c>
      <c r="C445" s="233" t="str">
        <f t="shared" si="26"/>
        <v>EXPORT</v>
      </c>
      <c r="D445" s="233" t="str">
        <f t="shared" si="27"/>
        <v>Total</v>
      </c>
      <c r="E445" s="269"/>
      <c r="F445" s="454"/>
      <c r="G445" s="197" t="s">
        <v>221</v>
      </c>
      <c r="H445" s="50">
        <v>257018.372</v>
      </c>
      <c r="I445" s="50">
        <v>272043.46500000003</v>
      </c>
      <c r="J445" s="50">
        <v>518095.74400000001</v>
      </c>
      <c r="K445" s="50">
        <v>473660.766</v>
      </c>
      <c r="L445" s="50">
        <v>2852290.6039999998</v>
      </c>
      <c r="M445" s="50">
        <v>2896725.5819999999</v>
      </c>
      <c r="N445" s="50">
        <v>3370386.3480000002</v>
      </c>
    </row>
    <row r="446" spans="1:14" ht="13.5" hidden="1" thickBot="1">
      <c r="A446" s="232" t="str">
        <f t="shared" si="24"/>
        <v>OTHER EUROPE EXPHOMEM6 MATERIALI MAKSLINIEKIEM LTD</v>
      </c>
      <c r="B446" s="233" t="str">
        <f t="shared" si="25"/>
        <v>OTHER EUROPE EXP</v>
      </c>
      <c r="C446" s="233" t="str">
        <f t="shared" si="26"/>
        <v>HOME</v>
      </c>
      <c r="D446" s="233" t="str">
        <f t="shared" si="27"/>
        <v>M6 MATERIALI MAKSLINIEKIEM LTD</v>
      </c>
      <c r="E446" s="269"/>
      <c r="F446" s="452" t="s">
        <v>273</v>
      </c>
      <c r="G446" s="452" t="s">
        <v>462</v>
      </c>
      <c r="H446" s="46"/>
      <c r="I446" s="47">
        <v>2611.3789999999999</v>
      </c>
      <c r="J446" s="47">
        <v>2611.3789999999999</v>
      </c>
      <c r="K446" s="46"/>
      <c r="L446" s="47">
        <v>10134.626</v>
      </c>
      <c r="M446" s="47">
        <v>12746.004999999999</v>
      </c>
      <c r="N446" s="50">
        <v>12746.004999999999</v>
      </c>
    </row>
    <row r="447" spans="1:14" ht="13.5" hidden="1" thickBot="1">
      <c r="A447" s="232" t="str">
        <f t="shared" si="24"/>
        <v>OTHER EUROPE EXPHOMEUAB BALTIC COLORS</v>
      </c>
      <c r="B447" s="233" t="str">
        <f t="shared" si="25"/>
        <v>OTHER EUROPE EXP</v>
      </c>
      <c r="C447" s="233" t="str">
        <f t="shared" si="26"/>
        <v>HOME</v>
      </c>
      <c r="D447" s="233" t="str">
        <f t="shared" si="27"/>
        <v>UAB BALTIC COLORS</v>
      </c>
      <c r="E447" s="269"/>
      <c r="F447" s="453"/>
      <c r="G447" s="452" t="s">
        <v>463</v>
      </c>
      <c r="H447" s="46"/>
      <c r="I447" s="47">
        <v>2536.6</v>
      </c>
      <c r="J447" s="47">
        <v>3388.5050000000001</v>
      </c>
      <c r="K447" s="46"/>
      <c r="L447" s="47">
        <v>2802.7150000000001</v>
      </c>
      <c r="M447" s="47">
        <v>6191.22</v>
      </c>
      <c r="N447" s="50">
        <v>6191.22</v>
      </c>
    </row>
    <row r="448" spans="1:14" ht="13.5" hidden="1" thickBot="1">
      <c r="A448" s="232" t="str">
        <f t="shared" si="24"/>
        <v>OTHER EUROPE EXPHOMEUAB "MENO MUZA"</v>
      </c>
      <c r="B448" s="233" t="str">
        <f t="shared" si="25"/>
        <v>OTHER EUROPE EXP</v>
      </c>
      <c r="C448" s="233" t="str">
        <f t="shared" si="26"/>
        <v>HOME</v>
      </c>
      <c r="D448" s="233" t="str">
        <f t="shared" si="27"/>
        <v>UAB "MENO MUZA"</v>
      </c>
      <c r="E448" s="269"/>
      <c r="F448" s="453"/>
      <c r="G448" s="452" t="s">
        <v>464</v>
      </c>
      <c r="H448" s="46"/>
      <c r="I448" s="46"/>
      <c r="J448" s="46"/>
      <c r="K448" s="46"/>
      <c r="L448" s="47">
        <v>4273.5450000000001</v>
      </c>
      <c r="M448" s="47">
        <v>4273.5450000000001</v>
      </c>
      <c r="N448" s="50">
        <v>4273.5450000000001</v>
      </c>
    </row>
    <row r="449" spans="1:14" ht="13.5" hidden="1" thickBot="1">
      <c r="A449" s="232" t="str">
        <f t="shared" si="24"/>
        <v>OTHER EUROPE EXPHOMEDAILU KRAUTUVÉ</v>
      </c>
      <c r="B449" s="233" t="str">
        <f t="shared" si="25"/>
        <v>OTHER EUROPE EXP</v>
      </c>
      <c r="C449" s="233" t="str">
        <f t="shared" si="26"/>
        <v>HOME</v>
      </c>
      <c r="D449" s="233" t="str">
        <f t="shared" si="27"/>
        <v>DAILU KRAUTUVÉ</v>
      </c>
      <c r="E449" s="269"/>
      <c r="F449" s="453"/>
      <c r="G449" s="452" t="s">
        <v>465</v>
      </c>
      <c r="H449" s="46"/>
      <c r="I449" s="46"/>
      <c r="J449" s="46"/>
      <c r="K449" s="46"/>
      <c r="L449" s="47">
        <v>2203.9389999999999</v>
      </c>
      <c r="M449" s="47">
        <v>2203.9389999999999</v>
      </c>
      <c r="N449" s="50">
        <v>2203.9389999999999</v>
      </c>
    </row>
    <row r="450" spans="1:14" ht="13.5" hidden="1" thickBot="1">
      <c r="A450" s="232" t="str">
        <f t="shared" si="24"/>
        <v>OTHER EUROPE EXPHOMESubtotal (excluded)</v>
      </c>
      <c r="B450" s="233" t="str">
        <f t="shared" si="25"/>
        <v>OTHER EUROPE EXP</v>
      </c>
      <c r="C450" s="233" t="str">
        <f t="shared" si="26"/>
        <v>HOME</v>
      </c>
      <c r="D450" s="233" t="str">
        <f t="shared" si="27"/>
        <v>Subtotal (excluded)</v>
      </c>
      <c r="E450" s="269"/>
      <c r="F450" s="453"/>
      <c r="G450" s="262" t="s">
        <v>272</v>
      </c>
      <c r="H450" s="265"/>
      <c r="I450" s="263">
        <v>0</v>
      </c>
      <c r="J450" s="263">
        <v>0</v>
      </c>
      <c r="K450" s="265"/>
      <c r="L450" s="263">
        <v>0</v>
      </c>
      <c r="M450" s="263">
        <v>0</v>
      </c>
      <c r="N450" s="264">
        <v>-30562.687999999998</v>
      </c>
    </row>
    <row r="451" spans="1:14" ht="13.5" hidden="1" thickBot="1">
      <c r="A451" s="232" t="str">
        <f t="shared" si="24"/>
        <v>OTHER EUROPE EXPHOMETotal</v>
      </c>
      <c r="B451" s="233" t="str">
        <f t="shared" si="25"/>
        <v>OTHER EUROPE EXP</v>
      </c>
      <c r="C451" s="233" t="str">
        <f t="shared" si="26"/>
        <v>HOME</v>
      </c>
      <c r="D451" s="233" t="str">
        <f t="shared" si="27"/>
        <v>Total</v>
      </c>
      <c r="E451" s="269"/>
      <c r="F451" s="454"/>
      <c r="G451" s="197" t="s">
        <v>221</v>
      </c>
      <c r="H451" s="49"/>
      <c r="I451" s="50">
        <v>5147.9790000000003</v>
      </c>
      <c r="J451" s="50">
        <v>5999.884</v>
      </c>
      <c r="K451" s="49"/>
      <c r="L451" s="50">
        <v>19414.825000000001</v>
      </c>
      <c r="M451" s="50">
        <v>25414.708999999999</v>
      </c>
      <c r="N451" s="50">
        <v>25414.708999999999</v>
      </c>
    </row>
    <row r="452" spans="1:14" ht="13.5" hidden="1" thickBot="1">
      <c r="A452" s="232" t="str">
        <f t="shared" si="24"/>
        <v>OTHER EUROPE EXPEXTERNALHILL AGENCIES LTD GROUP</v>
      </c>
      <c r="B452" s="233" t="str">
        <f t="shared" si="25"/>
        <v>OTHER EUROPE EXP</v>
      </c>
      <c r="C452" s="233" t="str">
        <f t="shared" si="26"/>
        <v>EXTERNAL</v>
      </c>
      <c r="D452" s="233" t="str">
        <f t="shared" si="27"/>
        <v>HILL AGENCIES LTD GROUP</v>
      </c>
      <c r="E452" s="269"/>
      <c r="F452" s="197" t="s">
        <v>243</v>
      </c>
      <c r="G452" s="197" t="s">
        <v>452</v>
      </c>
      <c r="H452" s="50">
        <v>99510.11</v>
      </c>
      <c r="I452" s="50">
        <v>66019.429999999993</v>
      </c>
      <c r="J452" s="50">
        <v>128478.22</v>
      </c>
      <c r="K452" s="50">
        <v>182991.50399999999</v>
      </c>
      <c r="L452" s="50">
        <v>1189392.4180000001</v>
      </c>
      <c r="M452" s="50">
        <v>1134879.1340000001</v>
      </c>
      <c r="N452" s="50">
        <v>1317870.638</v>
      </c>
    </row>
    <row r="453" spans="1:14" ht="13.5" hidden="1" thickBot="1">
      <c r="A453" s="232" t="str">
        <f t="shared" si="24"/>
        <v>OTHER EUROPE EXPEXTERNALPETERSBURG ART COMPANY GROUP</v>
      </c>
      <c r="B453" s="233" t="str">
        <f t="shared" si="25"/>
        <v>OTHER EUROPE EXP</v>
      </c>
      <c r="C453" s="233" t="str">
        <f t="shared" si="26"/>
        <v>EXTERNAL</v>
      </c>
      <c r="D453" s="233" t="str">
        <f t="shared" si="27"/>
        <v>PETERSBURG ART COMPANY GROUP</v>
      </c>
      <c r="E453" s="269"/>
      <c r="F453" s="200"/>
      <c r="G453" s="197" t="s">
        <v>453</v>
      </c>
      <c r="H453" s="49"/>
      <c r="I453" s="49"/>
      <c r="J453" s="50">
        <v>24882.77</v>
      </c>
      <c r="K453" s="50">
        <v>34326.879999999997</v>
      </c>
      <c r="L453" s="50">
        <v>268723.96999999997</v>
      </c>
      <c r="M453" s="50">
        <v>259279.86</v>
      </c>
      <c r="N453" s="50">
        <v>293606.74</v>
      </c>
    </row>
    <row r="454" spans="1:14" ht="13.5" hidden="1" thickBot="1">
      <c r="A454" s="232" t="str">
        <f t="shared" ref="A454:A517" si="28">B454&amp;C454&amp;D454</f>
        <v>OTHER EUROPE EXPEXTERNALPLAISIO COMPUTERS S.A. GROUP</v>
      </c>
      <c r="B454" s="233" t="str">
        <f t="shared" ref="B454:B517" si="29">IF(E454="",B453,E454)</f>
        <v>OTHER EUROPE EXP</v>
      </c>
      <c r="C454" s="233" t="str">
        <f t="shared" ref="C454:C517" si="30">IF(F454="",C453,F454)</f>
        <v>EXTERNAL</v>
      </c>
      <c r="D454" s="233" t="str">
        <f t="shared" ref="D454:D517" si="31">IF(G454="",D453,G454)</f>
        <v>PLAISIO COMPUTERS S.A. GROUP</v>
      </c>
      <c r="E454" s="269"/>
      <c r="F454" s="200"/>
      <c r="G454" s="197" t="s">
        <v>454</v>
      </c>
      <c r="H454" s="50">
        <v>26988.41</v>
      </c>
      <c r="I454" s="50">
        <v>27281.040000000001</v>
      </c>
      <c r="J454" s="50">
        <v>56313.99</v>
      </c>
      <c r="K454" s="50">
        <v>45706.61</v>
      </c>
      <c r="L454" s="50">
        <v>217528.49</v>
      </c>
      <c r="M454" s="50">
        <v>228135.87</v>
      </c>
      <c r="N454" s="50">
        <v>273842.48</v>
      </c>
    </row>
    <row r="455" spans="1:14" ht="13.5" hidden="1" thickBot="1">
      <c r="A455" s="232" t="str">
        <f t="shared" si="28"/>
        <v>OTHER EUROPE EXPEXTERNALAS VUNDER GROUP</v>
      </c>
      <c r="B455" s="233" t="str">
        <f t="shared" si="29"/>
        <v>OTHER EUROPE EXP</v>
      </c>
      <c r="C455" s="233" t="str">
        <f t="shared" si="30"/>
        <v>EXTERNAL</v>
      </c>
      <c r="D455" s="233" t="str">
        <f t="shared" si="31"/>
        <v>AS VUNDER GROUP</v>
      </c>
      <c r="E455" s="269"/>
      <c r="F455" s="200"/>
      <c r="G455" s="197" t="s">
        <v>455</v>
      </c>
      <c r="H455" s="50">
        <v>9685.6659999999993</v>
      </c>
      <c r="I455" s="50">
        <v>13404.951999999999</v>
      </c>
      <c r="J455" s="50">
        <v>13404.951999999999</v>
      </c>
      <c r="K455" s="50">
        <v>9678.8459999999995</v>
      </c>
      <c r="L455" s="50">
        <v>178957.33799999999</v>
      </c>
      <c r="M455" s="50">
        <v>182683.44399999999</v>
      </c>
      <c r="N455" s="50">
        <v>192362.29</v>
      </c>
    </row>
    <row r="456" spans="1:14" ht="13.5" hidden="1" thickBot="1">
      <c r="A456" s="232" t="str">
        <f t="shared" si="28"/>
        <v>OTHER EUROPE EXPEXTERNALLISANS KIRTASIYE OFIS GROUP</v>
      </c>
      <c r="B456" s="233" t="str">
        <f t="shared" si="29"/>
        <v>OTHER EUROPE EXP</v>
      </c>
      <c r="C456" s="233" t="str">
        <f t="shared" si="30"/>
        <v>EXTERNAL</v>
      </c>
      <c r="D456" s="233" t="str">
        <f t="shared" si="31"/>
        <v>LISANS KIRTASIYE OFIS GROUP</v>
      </c>
      <c r="E456" s="269"/>
      <c r="F456" s="200"/>
      <c r="G456" s="197" t="s">
        <v>456</v>
      </c>
      <c r="H456" s="50">
        <v>16533.439999999999</v>
      </c>
      <c r="I456" s="50">
        <v>30763.17</v>
      </c>
      <c r="J456" s="50">
        <v>30763.17</v>
      </c>
      <c r="K456" s="50">
        <v>16533.439999999999</v>
      </c>
      <c r="L456" s="50">
        <v>151893.93</v>
      </c>
      <c r="M456" s="50">
        <v>166123.66</v>
      </c>
      <c r="N456" s="50">
        <v>182657.1</v>
      </c>
    </row>
    <row r="457" spans="1:14" ht="13.5" hidden="1" thickBot="1">
      <c r="A457" s="232" t="str">
        <f t="shared" si="28"/>
        <v>OTHER EUROPE EXPEXTERNALART-EXPORT BOVA KERESKEDELMI  ES</v>
      </c>
      <c r="B457" s="233" t="str">
        <f t="shared" si="29"/>
        <v>OTHER EUROPE EXP</v>
      </c>
      <c r="C457" s="233" t="str">
        <f t="shared" si="30"/>
        <v>EXTERNAL</v>
      </c>
      <c r="D457" s="233" t="str">
        <f t="shared" si="31"/>
        <v>ART-EXPORT BOVA KERESKEDELMI  ES</v>
      </c>
      <c r="E457" s="269"/>
      <c r="F457" s="200"/>
      <c r="G457" s="197" t="s">
        <v>457</v>
      </c>
      <c r="H457" s="50">
        <v>12146.732</v>
      </c>
      <c r="I457" s="50">
        <v>17782.782999999999</v>
      </c>
      <c r="J457" s="50">
        <v>33702.114999999998</v>
      </c>
      <c r="K457" s="50">
        <v>22849.096000000001</v>
      </c>
      <c r="L457" s="50">
        <v>119967.08500000001</v>
      </c>
      <c r="M457" s="50">
        <v>130820.10400000001</v>
      </c>
      <c r="N457" s="50">
        <v>153669.20000000001</v>
      </c>
    </row>
    <row r="458" spans="1:14" ht="13.5" hidden="1" thickBot="1">
      <c r="A458" s="232" t="str">
        <f t="shared" si="28"/>
        <v>OTHER EUROPE EXPEXTERNALVEE GEE BEE (WHOLESALE) LTD GROUP</v>
      </c>
      <c r="B458" s="233" t="str">
        <f t="shared" si="29"/>
        <v>OTHER EUROPE EXP</v>
      </c>
      <c r="C458" s="233" t="str">
        <f t="shared" si="30"/>
        <v>EXTERNAL</v>
      </c>
      <c r="D458" s="233" t="str">
        <f t="shared" si="31"/>
        <v>VEE GEE BEE (WHOLESALE) LTD GROUP</v>
      </c>
      <c r="E458" s="269"/>
      <c r="F458" s="200"/>
      <c r="G458" s="197" t="s">
        <v>458</v>
      </c>
      <c r="H458" s="50">
        <v>11922.83</v>
      </c>
      <c r="I458" s="49"/>
      <c r="J458" s="50">
        <v>8963.2099999999991</v>
      </c>
      <c r="K458" s="50">
        <v>11922.83</v>
      </c>
      <c r="L458" s="50">
        <v>105157.72</v>
      </c>
      <c r="M458" s="50">
        <v>102198.1</v>
      </c>
      <c r="N458" s="50">
        <v>114120.93</v>
      </c>
    </row>
    <row r="459" spans="1:14" ht="13.5" hidden="1" thickBot="1">
      <c r="A459" s="232" t="str">
        <f t="shared" si="28"/>
        <v>OTHER EUROPE EXPEXTERNALART &amp; HOBBY S.A.</v>
      </c>
      <c r="B459" s="233" t="str">
        <f t="shared" si="29"/>
        <v>OTHER EUROPE EXP</v>
      </c>
      <c r="C459" s="233" t="str">
        <f t="shared" si="30"/>
        <v>EXTERNAL</v>
      </c>
      <c r="D459" s="233" t="str">
        <f t="shared" si="31"/>
        <v>ART &amp; HOBBY S.A.</v>
      </c>
      <c r="E459" s="269"/>
      <c r="F459" s="200"/>
      <c r="G459" s="197" t="s">
        <v>459</v>
      </c>
      <c r="H459" s="50">
        <v>6824.7259999999997</v>
      </c>
      <c r="I459" s="50">
        <v>5862.3220000000001</v>
      </c>
      <c r="J459" s="50">
        <v>5862.3220000000001</v>
      </c>
      <c r="K459" s="50">
        <v>6805.9</v>
      </c>
      <c r="L459" s="50">
        <v>87377.441999999995</v>
      </c>
      <c r="M459" s="50">
        <v>86433.864000000001</v>
      </c>
      <c r="N459" s="50">
        <v>93239.763999999996</v>
      </c>
    </row>
    <row r="460" spans="1:14" ht="13.5" hidden="1" thickBot="1">
      <c r="A460" s="232" t="str">
        <f t="shared" si="28"/>
        <v>OTHER EUROPE EXPEXTERNALNOKLER CORPORATION GROUP</v>
      </c>
      <c r="B460" s="233" t="str">
        <f t="shared" si="29"/>
        <v>OTHER EUROPE EXP</v>
      </c>
      <c r="C460" s="233" t="str">
        <f t="shared" si="30"/>
        <v>EXTERNAL</v>
      </c>
      <c r="D460" s="233" t="str">
        <f t="shared" si="31"/>
        <v>NOKLER CORPORATION GROUP</v>
      </c>
      <c r="E460" s="269"/>
      <c r="F460" s="200"/>
      <c r="G460" s="197" t="s">
        <v>460</v>
      </c>
      <c r="H460" s="49"/>
      <c r="I460" s="50">
        <v>28919.93</v>
      </c>
      <c r="J460" s="50">
        <v>74032.960000000006</v>
      </c>
      <c r="K460" s="49"/>
      <c r="L460" s="50">
        <v>-495.24299999999999</v>
      </c>
      <c r="M460" s="50">
        <v>73537.717000000004</v>
      </c>
      <c r="N460" s="50">
        <v>73537.717000000004</v>
      </c>
    </row>
    <row r="461" spans="1:14" ht="13.5" hidden="1" thickBot="1">
      <c r="A461" s="232" t="str">
        <f t="shared" si="28"/>
        <v>OTHER EUROPE EXPEXTERNALR AGROTIS &amp; SON LTD GROUP</v>
      </c>
      <c r="B461" s="233" t="str">
        <f t="shared" si="29"/>
        <v>OTHER EUROPE EXP</v>
      </c>
      <c r="C461" s="233" t="str">
        <f t="shared" si="30"/>
        <v>EXTERNAL</v>
      </c>
      <c r="D461" s="233" t="str">
        <f t="shared" si="31"/>
        <v>R AGROTIS &amp; SON LTD GROUP</v>
      </c>
      <c r="E461" s="269"/>
      <c r="F461" s="200"/>
      <c r="G461" s="197" t="s">
        <v>461</v>
      </c>
      <c r="H461" s="50">
        <v>18460.64</v>
      </c>
      <c r="I461" s="49"/>
      <c r="J461" s="50">
        <v>7093.21</v>
      </c>
      <c r="K461" s="50">
        <v>35757.730000000003</v>
      </c>
      <c r="L461" s="50">
        <v>65876.160000000003</v>
      </c>
      <c r="M461" s="50">
        <v>37211.64</v>
      </c>
      <c r="N461" s="50">
        <v>72969.37</v>
      </c>
    </row>
    <row r="462" spans="1:14" ht="13.5" hidden="1" thickBot="1">
      <c r="A462" s="232" t="str">
        <f t="shared" si="28"/>
        <v>OTHER EUROPE EXPEXTERNALSubtotal (excluded)</v>
      </c>
      <c r="B462" s="233" t="str">
        <f t="shared" si="29"/>
        <v>OTHER EUROPE EXP</v>
      </c>
      <c r="C462" s="233" t="str">
        <f t="shared" si="30"/>
        <v>EXTERNAL</v>
      </c>
      <c r="D462" s="233" t="str">
        <f t="shared" si="31"/>
        <v>Subtotal (excluded)</v>
      </c>
      <c r="E462" s="269"/>
      <c r="F462" s="200"/>
      <c r="G462" s="197" t="s">
        <v>272</v>
      </c>
      <c r="H462" s="50">
        <v>54945.817999999999</v>
      </c>
      <c r="I462" s="50">
        <v>87157.816999999995</v>
      </c>
      <c r="J462" s="50">
        <v>140598.709</v>
      </c>
      <c r="K462" s="50">
        <v>107087.93</v>
      </c>
      <c r="L462" s="50">
        <v>487326.11900000001</v>
      </c>
      <c r="M462" s="50">
        <v>520836.89800000098</v>
      </c>
      <c r="N462" s="50">
        <v>627924.82799999602</v>
      </c>
    </row>
    <row r="463" spans="1:14" ht="13.5" hidden="1" thickBot="1">
      <c r="A463" s="232" t="str">
        <f t="shared" si="28"/>
        <v>OTHER EUROPE EXPEXTERNALTotal</v>
      </c>
      <c r="B463" s="233" t="str">
        <f t="shared" si="29"/>
        <v>OTHER EUROPE EXP</v>
      </c>
      <c r="C463" s="233" t="str">
        <f t="shared" si="30"/>
        <v>EXTERNAL</v>
      </c>
      <c r="D463" s="233" t="str">
        <f t="shared" si="31"/>
        <v>Total</v>
      </c>
      <c r="E463" s="270"/>
      <c r="F463" s="198"/>
      <c r="G463" s="197" t="s">
        <v>221</v>
      </c>
      <c r="H463" s="50">
        <v>257018.372</v>
      </c>
      <c r="I463" s="50">
        <v>277191.44400000002</v>
      </c>
      <c r="J463" s="50">
        <v>524095.62800000003</v>
      </c>
      <c r="K463" s="50">
        <v>473660.766</v>
      </c>
      <c r="L463" s="50">
        <v>2871705.429</v>
      </c>
      <c r="M463" s="50">
        <v>2922140.2910000002</v>
      </c>
      <c r="N463" s="50">
        <v>3395801.057</v>
      </c>
    </row>
    <row r="464" spans="1:14" ht="13.5" hidden="1" thickBot="1">
      <c r="A464" s="232" t="str">
        <f t="shared" si="28"/>
        <v>OTHER EXPORTEXPORTMAMMUT &amp; SPIEL GESCHEN GROUP</v>
      </c>
      <c r="B464" s="233" t="str">
        <f t="shared" si="29"/>
        <v>OTHER EXPORT</v>
      </c>
      <c r="C464" s="233" t="str">
        <f t="shared" si="30"/>
        <v>EXPORT</v>
      </c>
      <c r="D464" s="233" t="str">
        <f t="shared" si="31"/>
        <v>MAMMUT &amp; SPIEL GESCHEN GROUP</v>
      </c>
      <c r="E464" s="268" t="s">
        <v>170</v>
      </c>
      <c r="F464" s="452" t="s">
        <v>261</v>
      </c>
      <c r="G464" s="452" t="s">
        <v>466</v>
      </c>
      <c r="H464" s="47">
        <v>462.6</v>
      </c>
      <c r="I464" s="47">
        <v>12998.234</v>
      </c>
      <c r="J464" s="47">
        <v>39042.578999999998</v>
      </c>
      <c r="K464" s="47">
        <v>550.83000000000004</v>
      </c>
      <c r="L464" s="47">
        <v>790431.22900000005</v>
      </c>
      <c r="M464" s="47">
        <v>828922.978</v>
      </c>
      <c r="N464" s="50">
        <v>829473.80799999996</v>
      </c>
    </row>
    <row r="465" spans="1:14" ht="13.5" hidden="1" thickBot="1">
      <c r="A465" s="232" t="str">
        <f t="shared" si="28"/>
        <v>OTHER EXPORTEXPORTMACPHERSON'S GROUP</v>
      </c>
      <c r="B465" s="233" t="str">
        <f t="shared" si="29"/>
        <v>OTHER EXPORT</v>
      </c>
      <c r="C465" s="233" t="str">
        <f t="shared" si="30"/>
        <v>EXPORT</v>
      </c>
      <c r="D465" s="233" t="str">
        <f t="shared" si="31"/>
        <v>MACPHERSON'S GROUP</v>
      </c>
      <c r="E465" s="269"/>
      <c r="F465" s="453"/>
      <c r="G465" s="452" t="s">
        <v>248</v>
      </c>
      <c r="H465" s="46"/>
      <c r="I465" s="47">
        <v>7576.4459999999999</v>
      </c>
      <c r="J465" s="47">
        <v>7576.4459999999999</v>
      </c>
      <c r="K465" s="47">
        <v>8970.0920000000006</v>
      </c>
      <c r="L465" s="47">
        <v>121019.909</v>
      </c>
      <c r="M465" s="47">
        <v>119626.26300000001</v>
      </c>
      <c r="N465" s="50">
        <v>128596.355</v>
      </c>
    </row>
    <row r="466" spans="1:14" ht="13.5" hidden="1" thickBot="1">
      <c r="A466" s="232" t="str">
        <f t="shared" si="28"/>
        <v>OTHER EXPORTEXPORTSAVOIR FAIRE</v>
      </c>
      <c r="B466" s="233" t="str">
        <f t="shared" si="29"/>
        <v>OTHER EXPORT</v>
      </c>
      <c r="C466" s="233" t="str">
        <f t="shared" si="30"/>
        <v>EXPORT</v>
      </c>
      <c r="D466" s="233" t="str">
        <f t="shared" si="31"/>
        <v>SAVOIR FAIRE</v>
      </c>
      <c r="E466" s="269"/>
      <c r="F466" s="453"/>
      <c r="G466" s="452" t="s">
        <v>296</v>
      </c>
      <c r="H466" s="46"/>
      <c r="I466" s="47">
        <v>-23.227</v>
      </c>
      <c r="J466" s="47">
        <v>6285.1570000000002</v>
      </c>
      <c r="K466" s="47">
        <v>21404.679</v>
      </c>
      <c r="L466" s="47">
        <v>75563.577999999994</v>
      </c>
      <c r="M466" s="47">
        <v>60444.055999999997</v>
      </c>
      <c r="N466" s="50">
        <v>81848.735000000001</v>
      </c>
    </row>
    <row r="467" spans="1:14" ht="13.5" hidden="1" thickBot="1">
      <c r="A467" s="232" t="str">
        <f t="shared" si="28"/>
        <v>OTHER EXPORTEXPORTROBERSON &amp; CO</v>
      </c>
      <c r="B467" s="233" t="str">
        <f t="shared" si="29"/>
        <v>OTHER EXPORT</v>
      </c>
      <c r="C467" s="233" t="str">
        <f t="shared" si="30"/>
        <v>EXPORT</v>
      </c>
      <c r="D467" s="233" t="str">
        <f t="shared" si="31"/>
        <v>ROBERSON &amp; CO</v>
      </c>
      <c r="E467" s="269"/>
      <c r="F467" s="453"/>
      <c r="G467" s="452" t="s">
        <v>467</v>
      </c>
      <c r="H467" s="47">
        <v>10257.388999999999</v>
      </c>
      <c r="I467" s="47">
        <v>5565.3770000000004</v>
      </c>
      <c r="J467" s="47">
        <v>5565.3770000000004</v>
      </c>
      <c r="K467" s="47">
        <v>10257.388999999999</v>
      </c>
      <c r="L467" s="47">
        <v>32000.566999999999</v>
      </c>
      <c r="M467" s="47">
        <v>27308.555</v>
      </c>
      <c r="N467" s="50">
        <v>37565.944000000003</v>
      </c>
    </row>
    <row r="468" spans="1:14" ht="13.5" hidden="1" thickBot="1">
      <c r="A468" s="232" t="str">
        <f t="shared" si="28"/>
        <v>OTHER EXPORTEXPORTOZ INTERNATIONAL GROUP</v>
      </c>
      <c r="B468" s="233" t="str">
        <f t="shared" si="29"/>
        <v>OTHER EXPORT</v>
      </c>
      <c r="C468" s="233" t="str">
        <f t="shared" si="30"/>
        <v>EXPORT</v>
      </c>
      <c r="D468" s="233" t="str">
        <f t="shared" si="31"/>
        <v>OZ INTERNATIONAL GROUP</v>
      </c>
      <c r="E468" s="269"/>
      <c r="F468" s="453"/>
      <c r="G468" s="452" t="s">
        <v>468</v>
      </c>
      <c r="H468" s="46"/>
      <c r="I468" s="46"/>
      <c r="J468" s="47">
        <v>5416.73</v>
      </c>
      <c r="K468" s="46"/>
      <c r="L468" s="47">
        <v>29723.989000000001</v>
      </c>
      <c r="M468" s="47">
        <v>35140.718999999997</v>
      </c>
      <c r="N468" s="50">
        <v>35140.718999999997</v>
      </c>
    </row>
    <row r="469" spans="1:14" ht="13.5" hidden="1" thickBot="1">
      <c r="A469" s="232" t="str">
        <f t="shared" si="28"/>
        <v>OTHER EXPORTEXPORTSEPP LEAF PRODUCTS INC</v>
      </c>
      <c r="B469" s="233" t="str">
        <f t="shared" si="29"/>
        <v>OTHER EXPORT</v>
      </c>
      <c r="C469" s="233" t="str">
        <f t="shared" si="30"/>
        <v>EXPORT</v>
      </c>
      <c r="D469" s="233" t="str">
        <f t="shared" si="31"/>
        <v>SEPP LEAF PRODUCTS INC</v>
      </c>
      <c r="E469" s="269"/>
      <c r="F469" s="453"/>
      <c r="G469" s="452" t="s">
        <v>469</v>
      </c>
      <c r="H469" s="46"/>
      <c r="I469" s="46"/>
      <c r="J469" s="46"/>
      <c r="K469" s="46"/>
      <c r="L469" s="47">
        <v>7593.7950000000001</v>
      </c>
      <c r="M469" s="47">
        <v>7593.7950000000001</v>
      </c>
      <c r="N469" s="50">
        <v>7593.7950000000001</v>
      </c>
    </row>
    <row r="470" spans="1:14" ht="13.5" hidden="1" thickBot="1">
      <c r="A470" s="232" t="str">
        <f t="shared" si="28"/>
        <v>OTHER EXPORTEXPORTSubtotal (excluded)</v>
      </c>
      <c r="B470" s="233" t="str">
        <f t="shared" si="29"/>
        <v>OTHER EXPORT</v>
      </c>
      <c r="C470" s="233" t="str">
        <f t="shared" si="30"/>
        <v>EXPORT</v>
      </c>
      <c r="D470" s="233" t="str">
        <f t="shared" si="31"/>
        <v>Subtotal (excluded)</v>
      </c>
      <c r="E470" s="269"/>
      <c r="F470" s="453"/>
      <c r="G470" s="262" t="s">
        <v>272</v>
      </c>
      <c r="H470" s="263">
        <v>0</v>
      </c>
      <c r="I470" s="263">
        <v>0</v>
      </c>
      <c r="J470" s="263">
        <v>0</v>
      </c>
      <c r="K470" s="263">
        <v>0</v>
      </c>
      <c r="L470" s="263">
        <v>0</v>
      </c>
      <c r="M470" s="263">
        <v>0</v>
      </c>
      <c r="N470" s="264">
        <v>-1157056.175</v>
      </c>
    </row>
    <row r="471" spans="1:14" ht="13.5" hidden="1" thickBot="1">
      <c r="A471" s="232" t="str">
        <f t="shared" si="28"/>
        <v>OTHER EXPORTEXPORTTotal</v>
      </c>
      <c r="B471" s="233" t="str">
        <f t="shared" si="29"/>
        <v>OTHER EXPORT</v>
      </c>
      <c r="C471" s="233" t="str">
        <f t="shared" si="30"/>
        <v>EXPORT</v>
      </c>
      <c r="D471" s="233" t="str">
        <f t="shared" si="31"/>
        <v>Total</v>
      </c>
      <c r="E471" s="269"/>
      <c r="F471" s="454"/>
      <c r="G471" s="197" t="s">
        <v>221</v>
      </c>
      <c r="H471" s="50">
        <v>10719.989</v>
      </c>
      <c r="I471" s="50">
        <v>26116.83</v>
      </c>
      <c r="J471" s="50">
        <v>63886.288999999997</v>
      </c>
      <c r="K471" s="50">
        <v>41182.99</v>
      </c>
      <c r="L471" s="50">
        <v>1056333.067</v>
      </c>
      <c r="M471" s="50">
        <v>1079036.3659999999</v>
      </c>
      <c r="N471" s="50">
        <v>1120219.3559999999</v>
      </c>
    </row>
    <row r="472" spans="1:14" ht="13.5" hidden="1" thickBot="1">
      <c r="A472" s="232" t="str">
        <f t="shared" si="28"/>
        <v>OTHER EXPORTEXTERNALMAMMUT &amp; SPIEL GESCHEN GROUP</v>
      </c>
      <c r="B472" s="233" t="str">
        <f t="shared" si="29"/>
        <v>OTHER EXPORT</v>
      </c>
      <c r="C472" s="233" t="str">
        <f t="shared" si="30"/>
        <v>EXTERNAL</v>
      </c>
      <c r="D472" s="233" t="str">
        <f t="shared" si="31"/>
        <v>MAMMUT &amp; SPIEL GESCHEN GROUP</v>
      </c>
      <c r="E472" s="269"/>
      <c r="F472" s="197" t="s">
        <v>243</v>
      </c>
      <c r="G472" s="197" t="s">
        <v>466</v>
      </c>
      <c r="H472" s="50">
        <v>462.6</v>
      </c>
      <c r="I472" s="50">
        <v>12998.234</v>
      </c>
      <c r="J472" s="50">
        <v>39042.578999999998</v>
      </c>
      <c r="K472" s="50">
        <v>550.83000000000004</v>
      </c>
      <c r="L472" s="50">
        <v>790431.22900000005</v>
      </c>
      <c r="M472" s="50">
        <v>828922.978</v>
      </c>
      <c r="N472" s="50">
        <v>829473.80799999996</v>
      </c>
    </row>
    <row r="473" spans="1:14" ht="13.5" hidden="1" thickBot="1">
      <c r="A473" s="232" t="str">
        <f t="shared" si="28"/>
        <v>OTHER EXPORTEXTERNALMACPHERSON'S GROUP</v>
      </c>
      <c r="B473" s="233" t="str">
        <f t="shared" si="29"/>
        <v>OTHER EXPORT</v>
      </c>
      <c r="C473" s="233" t="str">
        <f t="shared" si="30"/>
        <v>EXTERNAL</v>
      </c>
      <c r="D473" s="233" t="str">
        <f t="shared" si="31"/>
        <v>MACPHERSON'S GROUP</v>
      </c>
      <c r="E473" s="269"/>
      <c r="F473" s="200"/>
      <c r="G473" s="197" t="s">
        <v>248</v>
      </c>
      <c r="H473" s="49"/>
      <c r="I473" s="50">
        <v>7576.4459999999999</v>
      </c>
      <c r="J473" s="50">
        <v>7576.4459999999999</v>
      </c>
      <c r="K473" s="50">
        <v>8970.0920000000006</v>
      </c>
      <c r="L473" s="50">
        <v>121019.909</v>
      </c>
      <c r="M473" s="50">
        <v>119626.26300000001</v>
      </c>
      <c r="N473" s="50">
        <v>128596.355</v>
      </c>
    </row>
    <row r="474" spans="1:14" ht="13.5" hidden="1" thickBot="1">
      <c r="A474" s="232" t="str">
        <f t="shared" si="28"/>
        <v>OTHER EXPORTEXTERNALSAVOIR FAIRE</v>
      </c>
      <c r="B474" s="233" t="str">
        <f t="shared" si="29"/>
        <v>OTHER EXPORT</v>
      </c>
      <c r="C474" s="233" t="str">
        <f t="shared" si="30"/>
        <v>EXTERNAL</v>
      </c>
      <c r="D474" s="233" t="str">
        <f t="shared" si="31"/>
        <v>SAVOIR FAIRE</v>
      </c>
      <c r="E474" s="269"/>
      <c r="F474" s="200"/>
      <c r="G474" s="197" t="s">
        <v>296</v>
      </c>
      <c r="H474" s="49"/>
      <c r="I474" s="50">
        <v>-23.227</v>
      </c>
      <c r="J474" s="50">
        <v>6285.1570000000002</v>
      </c>
      <c r="K474" s="50">
        <v>21404.679</v>
      </c>
      <c r="L474" s="50">
        <v>75563.577999999994</v>
      </c>
      <c r="M474" s="50">
        <v>60444.055999999997</v>
      </c>
      <c r="N474" s="50">
        <v>81848.735000000001</v>
      </c>
    </row>
    <row r="475" spans="1:14" ht="13.5" hidden="1" thickBot="1">
      <c r="A475" s="232" t="str">
        <f t="shared" si="28"/>
        <v>OTHER EXPORTEXTERNALROBERSON &amp; CO</v>
      </c>
      <c r="B475" s="233" t="str">
        <f t="shared" si="29"/>
        <v>OTHER EXPORT</v>
      </c>
      <c r="C475" s="233" t="str">
        <f t="shared" si="30"/>
        <v>EXTERNAL</v>
      </c>
      <c r="D475" s="233" t="str">
        <f t="shared" si="31"/>
        <v>ROBERSON &amp; CO</v>
      </c>
      <c r="E475" s="269"/>
      <c r="F475" s="200"/>
      <c r="G475" s="197" t="s">
        <v>467</v>
      </c>
      <c r="H475" s="50">
        <v>10257.388999999999</v>
      </c>
      <c r="I475" s="50">
        <v>5565.3770000000004</v>
      </c>
      <c r="J475" s="50">
        <v>5565.3770000000004</v>
      </c>
      <c r="K475" s="50">
        <v>10257.388999999999</v>
      </c>
      <c r="L475" s="50">
        <v>32000.566999999999</v>
      </c>
      <c r="M475" s="50">
        <v>27308.555</v>
      </c>
      <c r="N475" s="50">
        <v>37565.944000000003</v>
      </c>
    </row>
    <row r="476" spans="1:14" ht="13.5" hidden="1" thickBot="1">
      <c r="A476" s="232" t="str">
        <f t="shared" si="28"/>
        <v>OTHER EXPORTEXTERNALOZ INTERNATIONAL GROUP</v>
      </c>
      <c r="B476" s="233" t="str">
        <f t="shared" si="29"/>
        <v>OTHER EXPORT</v>
      </c>
      <c r="C476" s="233" t="str">
        <f t="shared" si="30"/>
        <v>EXTERNAL</v>
      </c>
      <c r="D476" s="233" t="str">
        <f t="shared" si="31"/>
        <v>OZ INTERNATIONAL GROUP</v>
      </c>
      <c r="E476" s="269"/>
      <c r="F476" s="200"/>
      <c r="G476" s="197" t="s">
        <v>468</v>
      </c>
      <c r="H476" s="49"/>
      <c r="I476" s="49"/>
      <c r="J476" s="50">
        <v>5416.73</v>
      </c>
      <c r="K476" s="49"/>
      <c r="L476" s="50">
        <v>29723.989000000001</v>
      </c>
      <c r="M476" s="50">
        <v>35140.718999999997</v>
      </c>
      <c r="N476" s="50">
        <v>35140.718999999997</v>
      </c>
    </row>
    <row r="477" spans="1:14" ht="13.5" hidden="1" thickBot="1">
      <c r="A477" s="232" t="str">
        <f t="shared" si="28"/>
        <v>OTHER EXPORTEXTERNALSEPP LEAF PRODUCTS INC</v>
      </c>
      <c r="B477" s="233" t="str">
        <f t="shared" si="29"/>
        <v>OTHER EXPORT</v>
      </c>
      <c r="C477" s="233" t="str">
        <f t="shared" si="30"/>
        <v>EXTERNAL</v>
      </c>
      <c r="D477" s="233" t="str">
        <f t="shared" si="31"/>
        <v>SEPP LEAF PRODUCTS INC</v>
      </c>
      <c r="E477" s="269"/>
      <c r="F477" s="200"/>
      <c r="G477" s="197" t="s">
        <v>469</v>
      </c>
      <c r="H477" s="49"/>
      <c r="I477" s="49"/>
      <c r="J477" s="49"/>
      <c r="K477" s="49"/>
      <c r="L477" s="50">
        <v>7593.7950000000001</v>
      </c>
      <c r="M477" s="50">
        <v>7593.7950000000001</v>
      </c>
      <c r="N477" s="50">
        <v>7593.7950000000001</v>
      </c>
    </row>
    <row r="478" spans="1:14" ht="13.5" hidden="1" thickBot="1">
      <c r="A478" s="232" t="str">
        <f t="shared" si="28"/>
        <v>OTHER EXPORTEXTERNALSubtotal (excluded)</v>
      </c>
      <c r="B478" s="233" t="str">
        <f t="shared" si="29"/>
        <v>OTHER EXPORT</v>
      </c>
      <c r="C478" s="233" t="str">
        <f t="shared" si="30"/>
        <v>EXTERNAL</v>
      </c>
      <c r="D478" s="233" t="str">
        <f t="shared" si="31"/>
        <v>Subtotal (excluded)</v>
      </c>
      <c r="E478" s="269"/>
      <c r="F478" s="200"/>
      <c r="G478" s="197" t="s">
        <v>272</v>
      </c>
      <c r="H478" s="50">
        <v>0</v>
      </c>
      <c r="I478" s="50">
        <v>0</v>
      </c>
      <c r="J478" s="50">
        <v>0</v>
      </c>
      <c r="K478" s="50">
        <v>0</v>
      </c>
      <c r="L478" s="50">
        <v>0</v>
      </c>
      <c r="M478" s="50">
        <v>0</v>
      </c>
      <c r="N478" s="50">
        <v>-1157056.175</v>
      </c>
    </row>
    <row r="479" spans="1:14" ht="13.5" hidden="1" thickBot="1">
      <c r="A479" s="232" t="str">
        <f t="shared" si="28"/>
        <v>OTHER EXPORTEXTERNALTotal</v>
      </c>
      <c r="B479" s="233" t="str">
        <f t="shared" si="29"/>
        <v>OTHER EXPORT</v>
      </c>
      <c r="C479" s="233" t="str">
        <f t="shared" si="30"/>
        <v>EXTERNAL</v>
      </c>
      <c r="D479" s="233" t="str">
        <f t="shared" si="31"/>
        <v>Total</v>
      </c>
      <c r="E479" s="270"/>
      <c r="F479" s="198"/>
      <c r="G479" s="197" t="s">
        <v>221</v>
      </c>
      <c r="H479" s="50">
        <v>10719.989</v>
      </c>
      <c r="I479" s="50">
        <v>26116.83</v>
      </c>
      <c r="J479" s="50">
        <v>63886.288999999997</v>
      </c>
      <c r="K479" s="50">
        <v>41182.99</v>
      </c>
      <c r="L479" s="50">
        <v>1056333.067</v>
      </c>
      <c r="M479" s="50">
        <v>1079036.3659999999</v>
      </c>
      <c r="N479" s="50">
        <v>1120219.3559999999</v>
      </c>
    </row>
    <row r="480" spans="1:14" ht="13.5" hidden="1" thickBot="1">
      <c r="A480" s="232" t="str">
        <f t="shared" si="28"/>
        <v>OTHER HOMEHOMEFUNTIME FACES</v>
      </c>
      <c r="B480" s="233" t="str">
        <f t="shared" si="29"/>
        <v>OTHER HOME</v>
      </c>
      <c r="C480" s="233" t="str">
        <f t="shared" si="30"/>
        <v>HOME</v>
      </c>
      <c r="D480" s="233" t="str">
        <f t="shared" si="31"/>
        <v>FUNTIME FACES</v>
      </c>
      <c r="E480" s="268" t="s">
        <v>171</v>
      </c>
      <c r="F480" s="452" t="s">
        <v>273</v>
      </c>
      <c r="G480" s="452" t="s">
        <v>470</v>
      </c>
      <c r="H480" s="47">
        <v>1084.74</v>
      </c>
      <c r="I480" s="47">
        <v>2704.01</v>
      </c>
      <c r="J480" s="47">
        <v>3399.66</v>
      </c>
      <c r="K480" s="47">
        <v>2380.5</v>
      </c>
      <c r="L480" s="47">
        <v>33148.76</v>
      </c>
      <c r="M480" s="47">
        <v>34167.919999999998</v>
      </c>
      <c r="N480" s="50">
        <v>36548.42</v>
      </c>
    </row>
    <row r="481" spans="1:14" ht="13.5" hidden="1" thickBot="1">
      <c r="A481" s="232" t="str">
        <f t="shared" si="28"/>
        <v>OTHER HOMEHOMEMAILORDER CUSTOMERS PAYING BY CHEQUE</v>
      </c>
      <c r="B481" s="233" t="str">
        <f t="shared" si="29"/>
        <v>OTHER HOME</v>
      </c>
      <c r="C481" s="233" t="str">
        <f t="shared" si="30"/>
        <v>HOME</v>
      </c>
      <c r="D481" s="233" t="str">
        <f t="shared" si="31"/>
        <v>MAILORDER CUSTOMERS PAYING BY CHEQUE</v>
      </c>
      <c r="E481" s="269"/>
      <c r="F481" s="453"/>
      <c r="G481" s="452" t="s">
        <v>471</v>
      </c>
      <c r="H481" s="47">
        <v>8211.36</v>
      </c>
      <c r="I481" s="47">
        <v>824.23</v>
      </c>
      <c r="J481" s="47">
        <v>1217.54</v>
      </c>
      <c r="K481" s="47">
        <v>8510.7099999999991</v>
      </c>
      <c r="L481" s="47">
        <v>25804.46</v>
      </c>
      <c r="M481" s="47">
        <v>18511.29</v>
      </c>
      <c r="N481" s="50">
        <v>27022</v>
      </c>
    </row>
    <row r="482" spans="1:14" ht="13.5" hidden="1" thickBot="1">
      <c r="A482" s="232" t="str">
        <f t="shared" si="28"/>
        <v>OTHER HOMEHOMEMCDONALDS RESTAURANTS LTD</v>
      </c>
      <c r="B482" s="233" t="str">
        <f t="shared" si="29"/>
        <v>OTHER HOME</v>
      </c>
      <c r="C482" s="233" t="str">
        <f t="shared" si="30"/>
        <v>HOME</v>
      </c>
      <c r="D482" s="233" t="str">
        <f t="shared" si="31"/>
        <v>MCDONALDS RESTAURANTS LTD</v>
      </c>
      <c r="E482" s="269"/>
      <c r="F482" s="453"/>
      <c r="G482" s="452" t="s">
        <v>472</v>
      </c>
      <c r="H482" s="47">
        <v>450.5</v>
      </c>
      <c r="I482" s="47">
        <v>1049.05</v>
      </c>
      <c r="J482" s="47">
        <v>5597.8</v>
      </c>
      <c r="K482" s="47">
        <v>3189.5</v>
      </c>
      <c r="L482" s="47">
        <v>13178.47</v>
      </c>
      <c r="M482" s="47">
        <v>15586.77</v>
      </c>
      <c r="N482" s="50">
        <v>18776.27</v>
      </c>
    </row>
    <row r="483" spans="1:14" ht="13.5" hidden="1" thickBot="1">
      <c r="A483" s="232" t="str">
        <f t="shared" si="28"/>
        <v>OTHER HOMEHOMETHE ORCHID GROUP</v>
      </c>
      <c r="B483" s="233" t="str">
        <f t="shared" si="29"/>
        <v>OTHER HOME</v>
      </c>
      <c r="C483" s="233" t="str">
        <f t="shared" si="30"/>
        <v>HOME</v>
      </c>
      <c r="D483" s="233" t="str">
        <f t="shared" si="31"/>
        <v>THE ORCHID GROUP</v>
      </c>
      <c r="E483" s="269"/>
      <c r="F483" s="453"/>
      <c r="G483" s="452" t="s">
        <v>473</v>
      </c>
      <c r="H483" s="47">
        <v>336.16</v>
      </c>
      <c r="I483" s="47">
        <v>312.58999999999997</v>
      </c>
      <c r="J483" s="47">
        <v>549.54</v>
      </c>
      <c r="K483" s="47">
        <v>676.17</v>
      </c>
      <c r="L483" s="47">
        <v>4373.8100000000004</v>
      </c>
      <c r="M483" s="47">
        <v>4247.18</v>
      </c>
      <c r="N483" s="50">
        <v>4923.3500000000004</v>
      </c>
    </row>
    <row r="484" spans="1:14" ht="13.5" hidden="1" thickBot="1">
      <c r="A484" s="232" t="str">
        <f t="shared" si="28"/>
        <v>OTHER HOMEHOMESPIRIT PUB COMPANY (SERVICES) LTD (672022)</v>
      </c>
      <c r="B484" s="233" t="str">
        <f t="shared" si="29"/>
        <v>OTHER HOME</v>
      </c>
      <c r="C484" s="233" t="str">
        <f t="shared" si="30"/>
        <v>HOME</v>
      </c>
      <c r="D484" s="233" t="str">
        <f t="shared" si="31"/>
        <v>SPIRIT PUB COMPANY (SERVICES) LTD (672022)</v>
      </c>
      <c r="E484" s="269"/>
      <c r="F484" s="453"/>
      <c r="G484" s="452" t="s">
        <v>474</v>
      </c>
      <c r="H484" s="47">
        <v>202.65</v>
      </c>
      <c r="I484" s="47">
        <v>282.54000000000002</v>
      </c>
      <c r="J484" s="47">
        <v>394.42</v>
      </c>
      <c r="K484" s="47">
        <v>830.83</v>
      </c>
      <c r="L484" s="47">
        <v>4339.38</v>
      </c>
      <c r="M484" s="47">
        <v>3902.97</v>
      </c>
      <c r="N484" s="50">
        <v>4733.8</v>
      </c>
    </row>
    <row r="485" spans="1:14" ht="13.5" hidden="1" thickBot="1">
      <c r="A485" s="232" t="str">
        <f t="shared" si="28"/>
        <v>OTHER HOMEHOMEFOLLIES</v>
      </c>
      <c r="B485" s="233" t="str">
        <f t="shared" si="29"/>
        <v>OTHER HOME</v>
      </c>
      <c r="C485" s="233" t="str">
        <f t="shared" si="30"/>
        <v>HOME</v>
      </c>
      <c r="D485" s="233" t="str">
        <f t="shared" si="31"/>
        <v>FOLLIES</v>
      </c>
      <c r="E485" s="269"/>
      <c r="F485" s="453"/>
      <c r="G485" s="452" t="s">
        <v>475</v>
      </c>
      <c r="H485" s="46"/>
      <c r="I485" s="47">
        <v>242.68</v>
      </c>
      <c r="J485" s="47">
        <v>242.68</v>
      </c>
      <c r="K485" s="47">
        <v>572.20000000000005</v>
      </c>
      <c r="L485" s="47">
        <v>3777.42</v>
      </c>
      <c r="M485" s="47">
        <v>3447.9</v>
      </c>
      <c r="N485" s="50">
        <v>4020.1</v>
      </c>
    </row>
    <row r="486" spans="1:14" ht="13.5" hidden="1" thickBot="1">
      <c r="A486" s="232" t="str">
        <f t="shared" si="28"/>
        <v>OTHER HOMEHOMEGREENBANK HOLIDAYS LTD</v>
      </c>
      <c r="B486" s="233" t="str">
        <f t="shared" si="29"/>
        <v>OTHER HOME</v>
      </c>
      <c r="C486" s="233" t="str">
        <f t="shared" si="30"/>
        <v>HOME</v>
      </c>
      <c r="D486" s="233" t="str">
        <f t="shared" si="31"/>
        <v>GREENBANK HOLIDAYS LTD</v>
      </c>
      <c r="E486" s="269"/>
      <c r="F486" s="453"/>
      <c r="G486" s="452" t="s">
        <v>476</v>
      </c>
      <c r="H486" s="46"/>
      <c r="I486" s="46"/>
      <c r="J486" s="47">
        <v>3094.04</v>
      </c>
      <c r="K486" s="46"/>
      <c r="L486" s="47">
        <v>203.87</v>
      </c>
      <c r="M486" s="47">
        <v>3297.91</v>
      </c>
      <c r="N486" s="50">
        <v>3297.91</v>
      </c>
    </row>
    <row r="487" spans="1:14" ht="13.5" hidden="1" thickBot="1">
      <c r="A487" s="232" t="str">
        <f t="shared" si="28"/>
        <v>OTHER HOMEHOMETHOMAS COOK UK LTD</v>
      </c>
      <c r="B487" s="233" t="str">
        <f t="shared" si="29"/>
        <v>OTHER HOME</v>
      </c>
      <c r="C487" s="233" t="str">
        <f t="shared" si="30"/>
        <v>HOME</v>
      </c>
      <c r="D487" s="233" t="str">
        <f t="shared" si="31"/>
        <v>THOMAS COOK UK LTD</v>
      </c>
      <c r="E487" s="269"/>
      <c r="F487" s="453"/>
      <c r="G487" s="452" t="s">
        <v>477</v>
      </c>
      <c r="H487" s="46"/>
      <c r="I487" s="46"/>
      <c r="J487" s="46"/>
      <c r="K487" s="47">
        <v>2726.03</v>
      </c>
      <c r="L487" s="47">
        <v>2829.77</v>
      </c>
      <c r="M487" s="47">
        <v>103.74</v>
      </c>
      <c r="N487" s="50">
        <v>2829.77</v>
      </c>
    </row>
    <row r="488" spans="1:14" ht="13.5" hidden="1" thickBot="1">
      <c r="A488" s="232" t="str">
        <f t="shared" si="28"/>
        <v>OTHER HOMEHOMEJO ROSCOE (STARFISH FACE PAINTING)</v>
      </c>
      <c r="B488" s="233" t="str">
        <f t="shared" si="29"/>
        <v>OTHER HOME</v>
      </c>
      <c r="C488" s="233" t="str">
        <f t="shared" si="30"/>
        <v>HOME</v>
      </c>
      <c r="D488" s="233" t="str">
        <f t="shared" si="31"/>
        <v>JO ROSCOE (STARFISH FACE PAINTING)</v>
      </c>
      <c r="E488" s="269"/>
      <c r="F488" s="453"/>
      <c r="G488" s="452" t="s">
        <v>478</v>
      </c>
      <c r="H488" s="46"/>
      <c r="I488" s="46"/>
      <c r="J488" s="46"/>
      <c r="K488" s="46"/>
      <c r="L488" s="47">
        <v>2389.21</v>
      </c>
      <c r="M488" s="47">
        <v>2389.21</v>
      </c>
      <c r="N488" s="50">
        <v>2389.21</v>
      </c>
    </row>
    <row r="489" spans="1:14" ht="13.5" hidden="1" thickBot="1">
      <c r="A489" s="232" t="str">
        <f t="shared" si="28"/>
        <v>OTHER HOMEHOMEGENERIC MAILORDER</v>
      </c>
      <c r="B489" s="233" t="str">
        <f t="shared" si="29"/>
        <v>OTHER HOME</v>
      </c>
      <c r="C489" s="233" t="str">
        <f t="shared" si="30"/>
        <v>HOME</v>
      </c>
      <c r="D489" s="233" t="str">
        <f t="shared" si="31"/>
        <v>GENERIC MAILORDER</v>
      </c>
      <c r="E489" s="269"/>
      <c r="F489" s="453"/>
      <c r="G489" s="452" t="s">
        <v>479</v>
      </c>
      <c r="H489" s="47">
        <v>69.8</v>
      </c>
      <c r="I489" s="47">
        <v>281.27</v>
      </c>
      <c r="J489" s="47">
        <v>306.22000000000003</v>
      </c>
      <c r="K489" s="47">
        <v>342.46</v>
      </c>
      <c r="L489" s="47">
        <v>1775.04</v>
      </c>
      <c r="M489" s="47">
        <v>1738.8</v>
      </c>
      <c r="N489" s="50">
        <v>2081.2600000000002</v>
      </c>
    </row>
    <row r="490" spans="1:14" ht="13.5" hidden="1" thickBot="1">
      <c r="A490" s="232" t="str">
        <f t="shared" si="28"/>
        <v>OTHER HOMEHOMESubtotal (excluded)</v>
      </c>
      <c r="B490" s="233" t="str">
        <f t="shared" si="29"/>
        <v>OTHER HOME</v>
      </c>
      <c r="C490" s="233" t="str">
        <f t="shared" si="30"/>
        <v>HOME</v>
      </c>
      <c r="D490" s="233" t="str">
        <f t="shared" si="31"/>
        <v>Subtotal (excluded)</v>
      </c>
      <c r="E490" s="269"/>
      <c r="F490" s="453"/>
      <c r="G490" s="262" t="s">
        <v>272</v>
      </c>
      <c r="H490" s="263">
        <v>878.51</v>
      </c>
      <c r="I490" s="263">
        <v>2291.71</v>
      </c>
      <c r="J490" s="263">
        <v>3823.18</v>
      </c>
      <c r="K490" s="263">
        <v>2172.71</v>
      </c>
      <c r="L490" s="263">
        <v>17044.687999999998</v>
      </c>
      <c r="M490" s="263">
        <v>18695.157999999999</v>
      </c>
      <c r="N490" s="264">
        <v>-101805.802</v>
      </c>
    </row>
    <row r="491" spans="1:14" ht="13.5" hidden="1" thickBot="1">
      <c r="A491" s="232" t="str">
        <f t="shared" si="28"/>
        <v>OTHER HOMEHOMETotal</v>
      </c>
      <c r="B491" s="233" t="str">
        <f t="shared" si="29"/>
        <v>OTHER HOME</v>
      </c>
      <c r="C491" s="233" t="str">
        <f t="shared" si="30"/>
        <v>HOME</v>
      </c>
      <c r="D491" s="233" t="str">
        <f t="shared" si="31"/>
        <v>Total</v>
      </c>
      <c r="E491" s="269"/>
      <c r="F491" s="454"/>
      <c r="G491" s="197" t="s">
        <v>221</v>
      </c>
      <c r="H491" s="50">
        <v>11233.72</v>
      </c>
      <c r="I491" s="50">
        <v>7988.08</v>
      </c>
      <c r="J491" s="50">
        <v>18625.080000000002</v>
      </c>
      <c r="K491" s="50">
        <v>21401.11</v>
      </c>
      <c r="L491" s="50">
        <v>108864.878</v>
      </c>
      <c r="M491" s="50">
        <v>106088.848</v>
      </c>
      <c r="N491" s="50">
        <v>127489.958</v>
      </c>
    </row>
    <row r="492" spans="1:14" ht="13.5" hidden="1" thickBot="1">
      <c r="A492" s="232" t="str">
        <f t="shared" si="28"/>
        <v>OTHER HOMEEXTERNALFUNTIME FACES</v>
      </c>
      <c r="B492" s="233" t="str">
        <f t="shared" si="29"/>
        <v>OTHER HOME</v>
      </c>
      <c r="C492" s="233" t="str">
        <f t="shared" si="30"/>
        <v>EXTERNAL</v>
      </c>
      <c r="D492" s="233" t="str">
        <f t="shared" si="31"/>
        <v>FUNTIME FACES</v>
      </c>
      <c r="E492" s="269"/>
      <c r="F492" s="197" t="s">
        <v>243</v>
      </c>
      <c r="G492" s="197" t="s">
        <v>470</v>
      </c>
      <c r="H492" s="50">
        <v>1084.74</v>
      </c>
      <c r="I492" s="50">
        <v>2704.01</v>
      </c>
      <c r="J492" s="50">
        <v>3399.66</v>
      </c>
      <c r="K492" s="50">
        <v>2380.5</v>
      </c>
      <c r="L492" s="50">
        <v>33148.76</v>
      </c>
      <c r="M492" s="50">
        <v>34167.919999999998</v>
      </c>
      <c r="N492" s="50">
        <v>36548.42</v>
      </c>
    </row>
    <row r="493" spans="1:14" ht="13.5" hidden="1" thickBot="1">
      <c r="A493" s="232" t="str">
        <f t="shared" si="28"/>
        <v>OTHER HOMEEXTERNALMAILORDER CUSTOMERS PAYING BY CHEQUE</v>
      </c>
      <c r="B493" s="233" t="str">
        <f t="shared" si="29"/>
        <v>OTHER HOME</v>
      </c>
      <c r="C493" s="233" t="str">
        <f t="shared" si="30"/>
        <v>EXTERNAL</v>
      </c>
      <c r="D493" s="233" t="str">
        <f t="shared" si="31"/>
        <v>MAILORDER CUSTOMERS PAYING BY CHEQUE</v>
      </c>
      <c r="E493" s="269"/>
      <c r="F493" s="200"/>
      <c r="G493" s="197" t="s">
        <v>471</v>
      </c>
      <c r="H493" s="50">
        <v>8211.36</v>
      </c>
      <c r="I493" s="50">
        <v>824.23</v>
      </c>
      <c r="J493" s="50">
        <v>1217.54</v>
      </c>
      <c r="K493" s="50">
        <v>8510.7099999999991</v>
      </c>
      <c r="L493" s="50">
        <v>25804.46</v>
      </c>
      <c r="M493" s="50">
        <v>18511.29</v>
      </c>
      <c r="N493" s="50">
        <v>27022</v>
      </c>
    </row>
    <row r="494" spans="1:14" ht="13.5" hidden="1" thickBot="1">
      <c r="A494" s="232" t="str">
        <f t="shared" si="28"/>
        <v>OTHER HOMEEXTERNALMCDONALDS RESTAURANTS LTD</v>
      </c>
      <c r="B494" s="233" t="str">
        <f t="shared" si="29"/>
        <v>OTHER HOME</v>
      </c>
      <c r="C494" s="233" t="str">
        <f t="shared" si="30"/>
        <v>EXTERNAL</v>
      </c>
      <c r="D494" s="233" t="str">
        <f t="shared" si="31"/>
        <v>MCDONALDS RESTAURANTS LTD</v>
      </c>
      <c r="E494" s="269"/>
      <c r="F494" s="200"/>
      <c r="G494" s="197" t="s">
        <v>472</v>
      </c>
      <c r="H494" s="50">
        <v>450.5</v>
      </c>
      <c r="I494" s="50">
        <v>1049.05</v>
      </c>
      <c r="J494" s="50">
        <v>5597.8</v>
      </c>
      <c r="K494" s="50">
        <v>3189.5</v>
      </c>
      <c r="L494" s="50">
        <v>13178.47</v>
      </c>
      <c r="M494" s="50">
        <v>15586.77</v>
      </c>
      <c r="N494" s="50">
        <v>18776.27</v>
      </c>
    </row>
    <row r="495" spans="1:14" ht="13.5" hidden="1" thickBot="1">
      <c r="A495" s="232" t="str">
        <f t="shared" si="28"/>
        <v>OTHER HOMEEXTERNALTHE ORCHID GROUP</v>
      </c>
      <c r="B495" s="233" t="str">
        <f t="shared" si="29"/>
        <v>OTHER HOME</v>
      </c>
      <c r="C495" s="233" t="str">
        <f t="shared" si="30"/>
        <v>EXTERNAL</v>
      </c>
      <c r="D495" s="233" t="str">
        <f t="shared" si="31"/>
        <v>THE ORCHID GROUP</v>
      </c>
      <c r="E495" s="269"/>
      <c r="F495" s="200"/>
      <c r="G495" s="197" t="s">
        <v>473</v>
      </c>
      <c r="H495" s="50">
        <v>336.16</v>
      </c>
      <c r="I495" s="50">
        <v>312.58999999999997</v>
      </c>
      <c r="J495" s="50">
        <v>549.54</v>
      </c>
      <c r="K495" s="50">
        <v>676.17</v>
      </c>
      <c r="L495" s="50">
        <v>4373.8100000000004</v>
      </c>
      <c r="M495" s="50">
        <v>4247.18</v>
      </c>
      <c r="N495" s="50">
        <v>4923.3500000000004</v>
      </c>
    </row>
    <row r="496" spans="1:14" ht="13.5" hidden="1" thickBot="1">
      <c r="A496" s="232" t="str">
        <f t="shared" si="28"/>
        <v>OTHER HOMEEXTERNALSPIRIT PUB COMPANY (SERVICES) LTD (672022)</v>
      </c>
      <c r="B496" s="233" t="str">
        <f t="shared" si="29"/>
        <v>OTHER HOME</v>
      </c>
      <c r="C496" s="233" t="str">
        <f t="shared" si="30"/>
        <v>EXTERNAL</v>
      </c>
      <c r="D496" s="233" t="str">
        <f t="shared" si="31"/>
        <v>SPIRIT PUB COMPANY (SERVICES) LTD (672022)</v>
      </c>
      <c r="E496" s="269"/>
      <c r="F496" s="200"/>
      <c r="G496" s="197" t="s">
        <v>474</v>
      </c>
      <c r="H496" s="50">
        <v>202.65</v>
      </c>
      <c r="I496" s="50">
        <v>282.54000000000002</v>
      </c>
      <c r="J496" s="50">
        <v>394.42</v>
      </c>
      <c r="K496" s="50">
        <v>830.83</v>
      </c>
      <c r="L496" s="50">
        <v>4339.38</v>
      </c>
      <c r="M496" s="50">
        <v>3902.97</v>
      </c>
      <c r="N496" s="50">
        <v>4733.8</v>
      </c>
    </row>
    <row r="497" spans="1:14" ht="13.5" hidden="1" thickBot="1">
      <c r="A497" s="232" t="str">
        <f t="shared" si="28"/>
        <v>OTHER HOMEEXTERNALFOLLIES</v>
      </c>
      <c r="B497" s="233" t="str">
        <f t="shared" si="29"/>
        <v>OTHER HOME</v>
      </c>
      <c r="C497" s="233" t="str">
        <f t="shared" si="30"/>
        <v>EXTERNAL</v>
      </c>
      <c r="D497" s="233" t="str">
        <f t="shared" si="31"/>
        <v>FOLLIES</v>
      </c>
      <c r="E497" s="269"/>
      <c r="F497" s="200"/>
      <c r="G497" s="197" t="s">
        <v>475</v>
      </c>
      <c r="H497" s="49"/>
      <c r="I497" s="50">
        <v>242.68</v>
      </c>
      <c r="J497" s="50">
        <v>242.68</v>
      </c>
      <c r="K497" s="50">
        <v>572.20000000000005</v>
      </c>
      <c r="L497" s="50">
        <v>3777.42</v>
      </c>
      <c r="M497" s="50">
        <v>3447.9</v>
      </c>
      <c r="N497" s="50">
        <v>4020.1</v>
      </c>
    </row>
    <row r="498" spans="1:14" ht="13.5" hidden="1" thickBot="1">
      <c r="A498" s="232" t="str">
        <f t="shared" si="28"/>
        <v>OTHER HOMEEXTERNALGREENBANK HOLIDAYS LTD</v>
      </c>
      <c r="B498" s="233" t="str">
        <f t="shared" si="29"/>
        <v>OTHER HOME</v>
      </c>
      <c r="C498" s="233" t="str">
        <f t="shared" si="30"/>
        <v>EXTERNAL</v>
      </c>
      <c r="D498" s="233" t="str">
        <f t="shared" si="31"/>
        <v>GREENBANK HOLIDAYS LTD</v>
      </c>
      <c r="E498" s="269"/>
      <c r="F498" s="200"/>
      <c r="G498" s="197" t="s">
        <v>476</v>
      </c>
      <c r="H498" s="49"/>
      <c r="I498" s="49"/>
      <c r="J498" s="50">
        <v>3094.04</v>
      </c>
      <c r="K498" s="49"/>
      <c r="L498" s="50">
        <v>203.87</v>
      </c>
      <c r="M498" s="50">
        <v>3297.91</v>
      </c>
      <c r="N498" s="50">
        <v>3297.91</v>
      </c>
    </row>
    <row r="499" spans="1:14" ht="13.5" hidden="1" thickBot="1">
      <c r="A499" s="232" t="str">
        <f t="shared" si="28"/>
        <v>OTHER HOMEEXTERNALTHOMAS COOK UK LTD</v>
      </c>
      <c r="B499" s="233" t="str">
        <f t="shared" si="29"/>
        <v>OTHER HOME</v>
      </c>
      <c r="C499" s="233" t="str">
        <f t="shared" si="30"/>
        <v>EXTERNAL</v>
      </c>
      <c r="D499" s="233" t="str">
        <f t="shared" si="31"/>
        <v>THOMAS COOK UK LTD</v>
      </c>
      <c r="E499" s="269"/>
      <c r="F499" s="200"/>
      <c r="G499" s="197" t="s">
        <v>477</v>
      </c>
      <c r="H499" s="49"/>
      <c r="I499" s="49"/>
      <c r="J499" s="49"/>
      <c r="K499" s="50">
        <v>2726.03</v>
      </c>
      <c r="L499" s="50">
        <v>2829.77</v>
      </c>
      <c r="M499" s="50">
        <v>103.74</v>
      </c>
      <c r="N499" s="50">
        <v>2829.77</v>
      </c>
    </row>
    <row r="500" spans="1:14" ht="13.5" hidden="1" thickBot="1">
      <c r="A500" s="232" t="str">
        <f t="shared" si="28"/>
        <v>OTHER HOMEEXTERNALJO ROSCOE (STARFISH FACE PAINTING)</v>
      </c>
      <c r="B500" s="233" t="str">
        <f t="shared" si="29"/>
        <v>OTHER HOME</v>
      </c>
      <c r="C500" s="233" t="str">
        <f t="shared" si="30"/>
        <v>EXTERNAL</v>
      </c>
      <c r="D500" s="233" t="str">
        <f t="shared" si="31"/>
        <v>JO ROSCOE (STARFISH FACE PAINTING)</v>
      </c>
      <c r="E500" s="269"/>
      <c r="F500" s="200"/>
      <c r="G500" s="197" t="s">
        <v>478</v>
      </c>
      <c r="H500" s="49"/>
      <c r="I500" s="49"/>
      <c r="J500" s="49"/>
      <c r="K500" s="49"/>
      <c r="L500" s="50">
        <v>2389.21</v>
      </c>
      <c r="M500" s="50">
        <v>2389.21</v>
      </c>
      <c r="N500" s="50">
        <v>2389.21</v>
      </c>
    </row>
    <row r="501" spans="1:14" ht="13.5" hidden="1" thickBot="1">
      <c r="A501" s="232" t="str">
        <f t="shared" si="28"/>
        <v>OTHER HOMEEXTERNALGENERIC MAILORDER</v>
      </c>
      <c r="B501" s="233" t="str">
        <f t="shared" si="29"/>
        <v>OTHER HOME</v>
      </c>
      <c r="C501" s="233" t="str">
        <f t="shared" si="30"/>
        <v>EXTERNAL</v>
      </c>
      <c r="D501" s="233" t="str">
        <f t="shared" si="31"/>
        <v>GENERIC MAILORDER</v>
      </c>
      <c r="E501" s="269"/>
      <c r="F501" s="200"/>
      <c r="G501" s="197" t="s">
        <v>479</v>
      </c>
      <c r="H501" s="50">
        <v>69.8</v>
      </c>
      <c r="I501" s="50">
        <v>281.27</v>
      </c>
      <c r="J501" s="50">
        <v>306.22000000000003</v>
      </c>
      <c r="K501" s="50">
        <v>342.46</v>
      </c>
      <c r="L501" s="50">
        <v>1775.04</v>
      </c>
      <c r="M501" s="50">
        <v>1738.8</v>
      </c>
      <c r="N501" s="50">
        <v>2081.2600000000002</v>
      </c>
    </row>
    <row r="502" spans="1:14" ht="13.5" hidden="1" thickBot="1">
      <c r="A502" s="232" t="str">
        <f t="shared" si="28"/>
        <v>OTHER HOMEEXTERNALSubtotal (excluded)</v>
      </c>
      <c r="B502" s="233" t="str">
        <f t="shared" si="29"/>
        <v>OTHER HOME</v>
      </c>
      <c r="C502" s="233" t="str">
        <f t="shared" si="30"/>
        <v>EXTERNAL</v>
      </c>
      <c r="D502" s="233" t="str">
        <f t="shared" si="31"/>
        <v>Subtotal (excluded)</v>
      </c>
      <c r="E502" s="269"/>
      <c r="F502" s="200"/>
      <c r="G502" s="197" t="s">
        <v>272</v>
      </c>
      <c r="H502" s="50">
        <v>878.51</v>
      </c>
      <c r="I502" s="50">
        <v>2291.71</v>
      </c>
      <c r="J502" s="50">
        <v>3823.18</v>
      </c>
      <c r="K502" s="50">
        <v>2172.71</v>
      </c>
      <c r="L502" s="50">
        <v>17044.687999999998</v>
      </c>
      <c r="M502" s="50">
        <v>18695.157999999999</v>
      </c>
      <c r="N502" s="50">
        <v>-101805.802</v>
      </c>
    </row>
    <row r="503" spans="1:14" ht="13.5" hidden="1" thickBot="1">
      <c r="A503" s="232" t="str">
        <f t="shared" si="28"/>
        <v>OTHER HOMEEXTERNALTotal</v>
      </c>
      <c r="B503" s="233" t="str">
        <f t="shared" si="29"/>
        <v>OTHER HOME</v>
      </c>
      <c r="C503" s="233" t="str">
        <f t="shared" si="30"/>
        <v>EXTERNAL</v>
      </c>
      <c r="D503" s="233" t="str">
        <f t="shared" si="31"/>
        <v>Total</v>
      </c>
      <c r="E503" s="270"/>
      <c r="F503" s="198"/>
      <c r="G503" s="197" t="s">
        <v>221</v>
      </c>
      <c r="H503" s="50">
        <v>11233.72</v>
      </c>
      <c r="I503" s="50">
        <v>7988.08</v>
      </c>
      <c r="J503" s="50">
        <v>18625.080000000002</v>
      </c>
      <c r="K503" s="50">
        <v>21401.11</v>
      </c>
      <c r="L503" s="50">
        <v>108864.878</v>
      </c>
      <c r="M503" s="50">
        <v>106088.848</v>
      </c>
      <c r="N503" s="50">
        <v>127489.958</v>
      </c>
    </row>
    <row r="504" spans="1:14" ht="13.5" hidden="1" thickBot="1">
      <c r="A504" s="232" t="str">
        <f t="shared" si="28"/>
        <v>UKHOMETHE RANGE</v>
      </c>
      <c r="B504" s="233" t="str">
        <f t="shared" si="29"/>
        <v>UK</v>
      </c>
      <c r="C504" s="233" t="str">
        <f t="shared" si="30"/>
        <v>HOME</v>
      </c>
      <c r="D504" s="233" t="str">
        <f t="shared" si="31"/>
        <v>THE RANGE</v>
      </c>
      <c r="E504" s="268" t="s">
        <v>154</v>
      </c>
      <c r="F504" s="452" t="s">
        <v>273</v>
      </c>
      <c r="G504" s="452" t="s">
        <v>480</v>
      </c>
      <c r="H504" s="47">
        <v>352708.51</v>
      </c>
      <c r="I504" s="47">
        <v>364668.82</v>
      </c>
      <c r="J504" s="47">
        <v>839237.21</v>
      </c>
      <c r="K504" s="47">
        <v>922397.53</v>
      </c>
      <c r="L504" s="47">
        <v>4157006.84</v>
      </c>
      <c r="M504" s="47">
        <v>4073846.52</v>
      </c>
      <c r="N504" s="50">
        <v>4996244.05</v>
      </c>
    </row>
    <row r="505" spans="1:14" ht="13.5" hidden="1" thickBot="1">
      <c r="A505" s="232" t="str">
        <f t="shared" si="28"/>
        <v>UKHOMECASS ARTS</v>
      </c>
      <c r="B505" s="233" t="str">
        <f t="shared" si="29"/>
        <v>UK</v>
      </c>
      <c r="C505" s="233" t="str">
        <f t="shared" si="30"/>
        <v>HOME</v>
      </c>
      <c r="D505" s="233" t="str">
        <f t="shared" si="31"/>
        <v>CASS ARTS</v>
      </c>
      <c r="E505" s="269"/>
      <c r="F505" s="453"/>
      <c r="G505" s="452" t="s">
        <v>481</v>
      </c>
      <c r="H505" s="47">
        <v>146067.72899999999</v>
      </c>
      <c r="I505" s="47">
        <v>84696.584000000003</v>
      </c>
      <c r="J505" s="47">
        <v>222547.34</v>
      </c>
      <c r="K505" s="47">
        <v>296436.28499999997</v>
      </c>
      <c r="L505" s="47">
        <v>1378474.7690000001</v>
      </c>
      <c r="M505" s="47">
        <v>1304585.824</v>
      </c>
      <c r="N505" s="50">
        <v>1601022.1089999999</v>
      </c>
    </row>
    <row r="506" spans="1:14" ht="13.5" hidden="1" thickBot="1">
      <c r="A506" s="232" t="str">
        <f t="shared" si="28"/>
        <v>UKHOMEHOBBYCRAFT</v>
      </c>
      <c r="B506" s="233" t="str">
        <f t="shared" si="29"/>
        <v>UK</v>
      </c>
      <c r="C506" s="233" t="str">
        <f t="shared" si="30"/>
        <v>HOME</v>
      </c>
      <c r="D506" s="233" t="str">
        <f t="shared" si="31"/>
        <v>HOBBYCRAFT</v>
      </c>
      <c r="E506" s="269"/>
      <c r="F506" s="453"/>
      <c r="G506" s="452" t="s">
        <v>482</v>
      </c>
      <c r="H506" s="47">
        <v>42259.3</v>
      </c>
      <c r="I506" s="47">
        <v>81626.67</v>
      </c>
      <c r="J506" s="47">
        <v>232872.13</v>
      </c>
      <c r="K506" s="47">
        <v>58118.37</v>
      </c>
      <c r="L506" s="47">
        <v>1347040.65</v>
      </c>
      <c r="M506" s="47">
        <v>1521794.41</v>
      </c>
      <c r="N506" s="50">
        <v>1579912.78</v>
      </c>
    </row>
    <row r="507" spans="1:14" ht="13.5" hidden="1" thickBot="1">
      <c r="A507" s="232" t="str">
        <f t="shared" si="28"/>
        <v>UKHOMEW H SMITH RETAIL LIMITED</v>
      </c>
      <c r="B507" s="233" t="str">
        <f t="shared" si="29"/>
        <v>UK</v>
      </c>
      <c r="C507" s="233" t="str">
        <f t="shared" si="30"/>
        <v>HOME</v>
      </c>
      <c r="D507" s="233" t="str">
        <f t="shared" si="31"/>
        <v>W H SMITH RETAIL LIMITED</v>
      </c>
      <c r="E507" s="269"/>
      <c r="F507" s="453"/>
      <c r="G507" s="452" t="s">
        <v>483</v>
      </c>
      <c r="H507" s="47">
        <v>111557.46</v>
      </c>
      <c r="I507" s="47">
        <v>39269.11</v>
      </c>
      <c r="J507" s="47">
        <v>115246.088</v>
      </c>
      <c r="K507" s="47">
        <v>148502.37</v>
      </c>
      <c r="L507" s="47">
        <v>996530.76100000006</v>
      </c>
      <c r="M507" s="47">
        <v>963274.47900000005</v>
      </c>
      <c r="N507" s="50">
        <v>1111776.8489999999</v>
      </c>
    </row>
    <row r="508" spans="1:14" ht="13.5" hidden="1" thickBot="1">
      <c r="A508" s="232" t="str">
        <f t="shared" si="28"/>
        <v>UKHOMEJACKSON'S ART SUPPLIES</v>
      </c>
      <c r="B508" s="233" t="str">
        <f t="shared" si="29"/>
        <v>UK</v>
      </c>
      <c r="C508" s="233" t="str">
        <f t="shared" si="30"/>
        <v>HOME</v>
      </c>
      <c r="D508" s="233" t="str">
        <f t="shared" si="31"/>
        <v>JACKSON'S ART SUPPLIES</v>
      </c>
      <c r="E508" s="269"/>
      <c r="F508" s="453"/>
      <c r="G508" s="452" t="s">
        <v>305</v>
      </c>
      <c r="H508" s="47">
        <v>38538.332999999999</v>
      </c>
      <c r="I508" s="47">
        <v>46234.355000000003</v>
      </c>
      <c r="J508" s="47">
        <v>103422.694</v>
      </c>
      <c r="K508" s="47">
        <v>53117.228999999999</v>
      </c>
      <c r="L508" s="47">
        <v>587543.30299999996</v>
      </c>
      <c r="M508" s="47">
        <v>637848.76800000004</v>
      </c>
      <c r="N508" s="50">
        <v>690965.99699999997</v>
      </c>
    </row>
    <row r="509" spans="1:14" ht="13.5" hidden="1" thickBot="1">
      <c r="A509" s="232" t="str">
        <f t="shared" si="28"/>
        <v>UKHOMEAMAZON GROUP</v>
      </c>
      <c r="B509" s="233" t="str">
        <f t="shared" si="29"/>
        <v>UK</v>
      </c>
      <c r="C509" s="233" t="str">
        <f t="shared" si="30"/>
        <v>HOME</v>
      </c>
      <c r="D509" s="233" t="str">
        <f t="shared" si="31"/>
        <v>AMAZON GROUP</v>
      </c>
      <c r="E509" s="269"/>
      <c r="F509" s="453"/>
      <c r="G509" s="452" t="s">
        <v>448</v>
      </c>
      <c r="H509" s="47">
        <v>51409.11</v>
      </c>
      <c r="I509" s="47">
        <v>14201.74</v>
      </c>
      <c r="J509" s="47">
        <v>29677.57</v>
      </c>
      <c r="K509" s="47">
        <v>112356.63</v>
      </c>
      <c r="L509" s="47">
        <v>579902.79700000002</v>
      </c>
      <c r="M509" s="47">
        <v>497223.73700000002</v>
      </c>
      <c r="N509" s="50">
        <v>609580.36699999997</v>
      </c>
    </row>
    <row r="510" spans="1:14" ht="13.5" hidden="1" thickBot="1">
      <c r="A510" s="232" t="str">
        <f t="shared" si="28"/>
        <v>UKHOMEKEN BROMLEY ART SUPPLIES</v>
      </c>
      <c r="B510" s="233" t="str">
        <f t="shared" si="29"/>
        <v>UK</v>
      </c>
      <c r="C510" s="233" t="str">
        <f t="shared" si="30"/>
        <v>HOME</v>
      </c>
      <c r="D510" s="233" t="str">
        <f t="shared" si="31"/>
        <v>KEN BROMLEY ART SUPPLIES</v>
      </c>
      <c r="E510" s="269"/>
      <c r="F510" s="453"/>
      <c r="G510" s="452" t="s">
        <v>484</v>
      </c>
      <c r="H510" s="47">
        <v>33439.173999999999</v>
      </c>
      <c r="I510" s="47">
        <v>32286.406999999999</v>
      </c>
      <c r="J510" s="47">
        <v>61898.107000000004</v>
      </c>
      <c r="K510" s="47">
        <v>68384.718999999997</v>
      </c>
      <c r="L510" s="47">
        <v>474649.538</v>
      </c>
      <c r="M510" s="47">
        <v>468162.92599999998</v>
      </c>
      <c r="N510" s="50">
        <v>536547.64500000002</v>
      </c>
    </row>
    <row r="511" spans="1:14" ht="13.5" hidden="1" thickBot="1">
      <c r="A511" s="232" t="str">
        <f t="shared" si="28"/>
        <v>UKHOMECOWLING &amp; WILCOX LTD</v>
      </c>
      <c r="B511" s="233" t="str">
        <f t="shared" si="29"/>
        <v>UK</v>
      </c>
      <c r="C511" s="233" t="str">
        <f t="shared" si="30"/>
        <v>HOME</v>
      </c>
      <c r="D511" s="233" t="str">
        <f t="shared" si="31"/>
        <v>COWLING &amp; WILCOX LTD</v>
      </c>
      <c r="E511" s="269"/>
      <c r="F511" s="453"/>
      <c r="G511" s="452" t="s">
        <v>485</v>
      </c>
      <c r="H511" s="47">
        <v>12997.405000000001</v>
      </c>
      <c r="I511" s="47">
        <v>57367.123</v>
      </c>
      <c r="J511" s="47">
        <v>107355.40700000001</v>
      </c>
      <c r="K511" s="47">
        <v>88234.565000000002</v>
      </c>
      <c r="L511" s="47">
        <v>407681.17200000002</v>
      </c>
      <c r="M511" s="47">
        <v>426802.01400000002</v>
      </c>
      <c r="N511" s="50">
        <v>515036.57900000003</v>
      </c>
    </row>
    <row r="512" spans="1:14" ht="13.5" hidden="1" thickBot="1">
      <c r="A512" s="232" t="str">
        <f t="shared" si="28"/>
        <v>UKHOMETESCO STORES LTD</v>
      </c>
      <c r="B512" s="233" t="str">
        <f t="shared" si="29"/>
        <v>UK</v>
      </c>
      <c r="C512" s="233" t="str">
        <f t="shared" si="30"/>
        <v>HOME</v>
      </c>
      <c r="D512" s="233" t="str">
        <f t="shared" si="31"/>
        <v>TESCO STORES LTD</v>
      </c>
      <c r="E512" s="269"/>
      <c r="F512" s="453"/>
      <c r="G512" s="452" t="s">
        <v>486</v>
      </c>
      <c r="H512" s="47">
        <v>6840.6</v>
      </c>
      <c r="I512" s="47">
        <v>11116.4</v>
      </c>
      <c r="J512" s="47">
        <v>16830.66</v>
      </c>
      <c r="K512" s="47">
        <v>11682.5</v>
      </c>
      <c r="L512" s="47">
        <v>407305.94</v>
      </c>
      <c r="M512" s="47">
        <v>412454.1</v>
      </c>
      <c r="N512" s="50">
        <v>424136.6</v>
      </c>
    </row>
    <row r="513" spans="1:14" ht="13.5" hidden="1" thickBot="1">
      <c r="A513" s="232" t="str">
        <f t="shared" si="28"/>
        <v>UKHOMETEACHING ART</v>
      </c>
      <c r="B513" s="233" t="str">
        <f t="shared" si="29"/>
        <v>UK</v>
      </c>
      <c r="C513" s="233" t="str">
        <f t="shared" si="30"/>
        <v>HOME</v>
      </c>
      <c r="D513" s="233" t="str">
        <f t="shared" si="31"/>
        <v>TEACHING ART</v>
      </c>
      <c r="E513" s="269"/>
      <c r="F513" s="453"/>
      <c r="G513" s="452" t="s">
        <v>303</v>
      </c>
      <c r="H513" s="47">
        <v>29712.045999999998</v>
      </c>
      <c r="I513" s="47">
        <v>18796.038</v>
      </c>
      <c r="J513" s="47">
        <v>44588.7</v>
      </c>
      <c r="K513" s="47">
        <v>52327.773999999998</v>
      </c>
      <c r="L513" s="47">
        <v>331336.68400000001</v>
      </c>
      <c r="M513" s="47">
        <v>323597.61</v>
      </c>
      <c r="N513" s="50">
        <v>375925.38400000002</v>
      </c>
    </row>
    <row r="514" spans="1:14" ht="13.5" hidden="1" thickBot="1">
      <c r="A514" s="232" t="str">
        <f t="shared" si="28"/>
        <v>UKHOMESubtotal (excluded)</v>
      </c>
      <c r="B514" s="233" t="str">
        <f t="shared" si="29"/>
        <v>UK</v>
      </c>
      <c r="C514" s="233" t="str">
        <f t="shared" si="30"/>
        <v>HOME</v>
      </c>
      <c r="D514" s="233" t="str">
        <f t="shared" si="31"/>
        <v>Subtotal (excluded)</v>
      </c>
      <c r="E514" s="269"/>
      <c r="F514" s="453"/>
      <c r="G514" s="262" t="s">
        <v>272</v>
      </c>
      <c r="H514" s="263">
        <v>613338.62600000005</v>
      </c>
      <c r="I514" s="263">
        <v>620311.64399999997</v>
      </c>
      <c r="J514" s="263">
        <v>1292183.5490000001</v>
      </c>
      <c r="K514" s="263">
        <v>1219702.3219999999</v>
      </c>
      <c r="L514" s="263">
        <v>9404040.8810000196</v>
      </c>
      <c r="M514" s="263">
        <v>9447557.9440000094</v>
      </c>
      <c r="N514" s="264">
        <v>-3020978.7550000101</v>
      </c>
    </row>
    <row r="515" spans="1:14" ht="13.5" hidden="1" thickBot="1">
      <c r="A515" s="232" t="str">
        <f t="shared" si="28"/>
        <v>UKHOMETotal</v>
      </c>
      <c r="B515" s="233" t="str">
        <f t="shared" si="29"/>
        <v>UK</v>
      </c>
      <c r="C515" s="233" t="str">
        <f t="shared" si="30"/>
        <v>HOME</v>
      </c>
      <c r="D515" s="233" t="str">
        <f t="shared" si="31"/>
        <v>Total</v>
      </c>
      <c r="E515" s="269"/>
      <c r="F515" s="454"/>
      <c r="G515" s="197" t="s">
        <v>221</v>
      </c>
      <c r="H515" s="50">
        <v>1444936.753</v>
      </c>
      <c r="I515" s="50">
        <v>1380216.7709999999</v>
      </c>
      <c r="J515" s="50">
        <v>3084949.2549999999</v>
      </c>
      <c r="K515" s="50">
        <v>3055702.6140000001</v>
      </c>
      <c r="L515" s="50">
        <v>20071513.335000001</v>
      </c>
      <c r="M515" s="50">
        <v>20077148.331999999</v>
      </c>
      <c r="N515" s="50">
        <v>23437110.879000001</v>
      </c>
    </row>
    <row r="516" spans="1:14" ht="13.5" hidden="1" thickBot="1">
      <c r="A516" s="232" t="str">
        <f t="shared" si="28"/>
        <v>UKOPSTotal</v>
      </c>
      <c r="B516" s="233" t="str">
        <f t="shared" si="29"/>
        <v>UK</v>
      </c>
      <c r="C516" s="233" t="str">
        <f t="shared" si="30"/>
        <v>OPS</v>
      </c>
      <c r="D516" s="233" t="str">
        <f t="shared" si="31"/>
        <v>Total</v>
      </c>
      <c r="E516" s="269"/>
      <c r="F516" s="452" t="s">
        <v>275</v>
      </c>
      <c r="G516" s="197" t="s">
        <v>221</v>
      </c>
      <c r="H516" s="49"/>
      <c r="I516" s="50">
        <v>0</v>
      </c>
      <c r="J516" s="50">
        <v>0</v>
      </c>
      <c r="K516" s="50">
        <v>0</v>
      </c>
      <c r="L516" s="50">
        <v>0</v>
      </c>
      <c r="M516" s="50">
        <v>0</v>
      </c>
      <c r="N516" s="50">
        <v>0</v>
      </c>
    </row>
    <row r="517" spans="1:14" ht="13.5" hidden="1" thickBot="1">
      <c r="A517" s="232" t="str">
        <f t="shared" si="28"/>
        <v>UKEXTERNALTHE RANGE</v>
      </c>
      <c r="B517" s="233" t="str">
        <f t="shared" si="29"/>
        <v>UK</v>
      </c>
      <c r="C517" s="233" t="str">
        <f t="shared" si="30"/>
        <v>EXTERNAL</v>
      </c>
      <c r="D517" s="233" t="str">
        <f t="shared" si="31"/>
        <v>THE RANGE</v>
      </c>
      <c r="E517" s="269"/>
      <c r="F517" s="197" t="s">
        <v>243</v>
      </c>
      <c r="G517" s="197" t="s">
        <v>480</v>
      </c>
      <c r="H517" s="50">
        <v>352708.51</v>
      </c>
      <c r="I517" s="50">
        <v>364668.82</v>
      </c>
      <c r="J517" s="50">
        <v>839237.21</v>
      </c>
      <c r="K517" s="50">
        <v>922397.53</v>
      </c>
      <c r="L517" s="50">
        <v>4157006.84</v>
      </c>
      <c r="M517" s="50">
        <v>4073846.52</v>
      </c>
      <c r="N517" s="50">
        <v>4996244.05</v>
      </c>
    </row>
    <row r="518" spans="1:14" ht="13.5" hidden="1" thickBot="1">
      <c r="A518" s="232" t="str">
        <f t="shared" ref="A518:A570" si="32">B518&amp;C518&amp;D518</f>
        <v>UKEXTERNALCASS ARTS</v>
      </c>
      <c r="B518" s="233" t="str">
        <f t="shared" ref="B518:B570" si="33">IF(E518="",B517,E518)</f>
        <v>UK</v>
      </c>
      <c r="C518" s="233" t="str">
        <f t="shared" ref="C518:C570" si="34">IF(F518="",C517,F518)</f>
        <v>EXTERNAL</v>
      </c>
      <c r="D518" s="233" t="str">
        <f t="shared" ref="D518:D570" si="35">IF(G518="",D517,G518)</f>
        <v>CASS ARTS</v>
      </c>
      <c r="E518" s="269"/>
      <c r="F518" s="200"/>
      <c r="G518" s="197" t="s">
        <v>481</v>
      </c>
      <c r="H518" s="50">
        <v>146067.72899999999</v>
      </c>
      <c r="I518" s="50">
        <v>84696.584000000003</v>
      </c>
      <c r="J518" s="50">
        <v>222547.34</v>
      </c>
      <c r="K518" s="50">
        <v>296436.28499999997</v>
      </c>
      <c r="L518" s="50">
        <v>1378474.7690000001</v>
      </c>
      <c r="M518" s="50">
        <v>1304585.824</v>
      </c>
      <c r="N518" s="50">
        <v>1601022.1089999999</v>
      </c>
    </row>
    <row r="519" spans="1:14" ht="13.5" hidden="1" thickBot="1">
      <c r="A519" s="232" t="str">
        <f t="shared" si="32"/>
        <v>UKEXTERNALHOBBYCRAFT</v>
      </c>
      <c r="B519" s="233" t="str">
        <f t="shared" si="33"/>
        <v>UK</v>
      </c>
      <c r="C519" s="233" t="str">
        <f t="shared" si="34"/>
        <v>EXTERNAL</v>
      </c>
      <c r="D519" s="233" t="str">
        <f t="shared" si="35"/>
        <v>HOBBYCRAFT</v>
      </c>
      <c r="E519" s="269"/>
      <c r="F519" s="200"/>
      <c r="G519" s="197" t="s">
        <v>482</v>
      </c>
      <c r="H519" s="50">
        <v>42259.3</v>
      </c>
      <c r="I519" s="50">
        <v>81626.67</v>
      </c>
      <c r="J519" s="50">
        <v>232872.13</v>
      </c>
      <c r="K519" s="50">
        <v>58118.37</v>
      </c>
      <c r="L519" s="50">
        <v>1347040.65</v>
      </c>
      <c r="M519" s="50">
        <v>1521794.41</v>
      </c>
      <c r="N519" s="50">
        <v>1579912.78</v>
      </c>
    </row>
    <row r="520" spans="1:14" ht="13.5" hidden="1" thickBot="1">
      <c r="A520" s="232" t="str">
        <f t="shared" si="32"/>
        <v>UKEXTERNALW H SMITH RETAIL LIMITED</v>
      </c>
      <c r="B520" s="233" t="str">
        <f t="shared" si="33"/>
        <v>UK</v>
      </c>
      <c r="C520" s="233" t="str">
        <f t="shared" si="34"/>
        <v>EXTERNAL</v>
      </c>
      <c r="D520" s="233" t="str">
        <f t="shared" si="35"/>
        <v>W H SMITH RETAIL LIMITED</v>
      </c>
      <c r="E520" s="269"/>
      <c r="F520" s="200"/>
      <c r="G520" s="197" t="s">
        <v>483</v>
      </c>
      <c r="H520" s="50">
        <v>111557.46</v>
      </c>
      <c r="I520" s="50">
        <v>39269.11</v>
      </c>
      <c r="J520" s="50">
        <v>115246.088</v>
      </c>
      <c r="K520" s="50">
        <v>148502.37</v>
      </c>
      <c r="L520" s="50">
        <v>996530.76100000006</v>
      </c>
      <c r="M520" s="50">
        <v>963274.47900000005</v>
      </c>
      <c r="N520" s="50">
        <v>1111776.8489999999</v>
      </c>
    </row>
    <row r="521" spans="1:14" ht="13.5" hidden="1" thickBot="1">
      <c r="A521" s="232" t="str">
        <f t="shared" si="32"/>
        <v>UKEXTERNALJACKSON'S ART SUPPLIES</v>
      </c>
      <c r="B521" s="233" t="str">
        <f t="shared" si="33"/>
        <v>UK</v>
      </c>
      <c r="C521" s="233" t="str">
        <f t="shared" si="34"/>
        <v>EXTERNAL</v>
      </c>
      <c r="D521" s="233" t="str">
        <f t="shared" si="35"/>
        <v>JACKSON'S ART SUPPLIES</v>
      </c>
      <c r="E521" s="269"/>
      <c r="F521" s="200"/>
      <c r="G521" s="197" t="s">
        <v>305</v>
      </c>
      <c r="H521" s="50">
        <v>38538.332999999999</v>
      </c>
      <c r="I521" s="50">
        <v>46234.355000000003</v>
      </c>
      <c r="J521" s="50">
        <v>103422.694</v>
      </c>
      <c r="K521" s="50">
        <v>53117.228999999999</v>
      </c>
      <c r="L521" s="50">
        <v>587543.30299999996</v>
      </c>
      <c r="M521" s="50">
        <v>637848.76800000004</v>
      </c>
      <c r="N521" s="50">
        <v>690965.99699999997</v>
      </c>
    </row>
    <row r="522" spans="1:14" ht="13.5" hidden="1" thickBot="1">
      <c r="A522" s="232" t="str">
        <f t="shared" si="32"/>
        <v>UKEXTERNALAMAZON GROUP</v>
      </c>
      <c r="B522" s="233" t="str">
        <f t="shared" si="33"/>
        <v>UK</v>
      </c>
      <c r="C522" s="233" t="str">
        <f t="shared" si="34"/>
        <v>EXTERNAL</v>
      </c>
      <c r="D522" s="233" t="str">
        <f t="shared" si="35"/>
        <v>AMAZON GROUP</v>
      </c>
      <c r="E522" s="269"/>
      <c r="F522" s="200"/>
      <c r="G522" s="197" t="s">
        <v>448</v>
      </c>
      <c r="H522" s="50">
        <v>51409.11</v>
      </c>
      <c r="I522" s="50">
        <v>14201.74</v>
      </c>
      <c r="J522" s="50">
        <v>29677.57</v>
      </c>
      <c r="K522" s="50">
        <v>112356.63</v>
      </c>
      <c r="L522" s="50">
        <v>579902.79700000002</v>
      </c>
      <c r="M522" s="50">
        <v>497223.73700000002</v>
      </c>
      <c r="N522" s="50">
        <v>609580.36699999997</v>
      </c>
    </row>
    <row r="523" spans="1:14" ht="13.5" hidden="1" thickBot="1">
      <c r="A523" s="232" t="str">
        <f t="shared" si="32"/>
        <v>UKEXTERNALKEN BROMLEY ART SUPPLIES</v>
      </c>
      <c r="B523" s="233" t="str">
        <f t="shared" si="33"/>
        <v>UK</v>
      </c>
      <c r="C523" s="233" t="str">
        <f t="shared" si="34"/>
        <v>EXTERNAL</v>
      </c>
      <c r="D523" s="233" t="str">
        <f t="shared" si="35"/>
        <v>KEN BROMLEY ART SUPPLIES</v>
      </c>
      <c r="E523" s="269"/>
      <c r="F523" s="200"/>
      <c r="G523" s="197" t="s">
        <v>484</v>
      </c>
      <c r="H523" s="50">
        <v>33439.173999999999</v>
      </c>
      <c r="I523" s="50">
        <v>32286.406999999999</v>
      </c>
      <c r="J523" s="50">
        <v>61898.107000000004</v>
      </c>
      <c r="K523" s="50">
        <v>68384.718999999997</v>
      </c>
      <c r="L523" s="50">
        <v>474649.538</v>
      </c>
      <c r="M523" s="50">
        <v>468162.92599999998</v>
      </c>
      <c r="N523" s="50">
        <v>536547.64500000002</v>
      </c>
    </row>
    <row r="524" spans="1:14" ht="13.5" hidden="1" thickBot="1">
      <c r="A524" s="232" t="str">
        <f t="shared" si="32"/>
        <v>UKEXTERNALCOWLING &amp; WILCOX LTD</v>
      </c>
      <c r="B524" s="233" t="str">
        <f t="shared" si="33"/>
        <v>UK</v>
      </c>
      <c r="C524" s="233" t="str">
        <f t="shared" si="34"/>
        <v>EXTERNAL</v>
      </c>
      <c r="D524" s="233" t="str">
        <f t="shared" si="35"/>
        <v>COWLING &amp; WILCOX LTD</v>
      </c>
      <c r="E524" s="269"/>
      <c r="F524" s="200"/>
      <c r="G524" s="197" t="s">
        <v>485</v>
      </c>
      <c r="H524" s="50">
        <v>12997.405000000001</v>
      </c>
      <c r="I524" s="50">
        <v>57367.123</v>
      </c>
      <c r="J524" s="50">
        <v>107355.40700000001</v>
      </c>
      <c r="K524" s="50">
        <v>88234.565000000002</v>
      </c>
      <c r="L524" s="50">
        <v>407681.17200000002</v>
      </c>
      <c r="M524" s="50">
        <v>426802.01400000002</v>
      </c>
      <c r="N524" s="50">
        <v>515036.57900000003</v>
      </c>
    </row>
    <row r="525" spans="1:14" ht="13.5" hidden="1" thickBot="1">
      <c r="A525" s="232" t="str">
        <f t="shared" si="32"/>
        <v>UKEXTERNALTESCO STORES LTD</v>
      </c>
      <c r="B525" s="233" t="str">
        <f t="shared" si="33"/>
        <v>UK</v>
      </c>
      <c r="C525" s="233" t="str">
        <f t="shared" si="34"/>
        <v>EXTERNAL</v>
      </c>
      <c r="D525" s="233" t="str">
        <f t="shared" si="35"/>
        <v>TESCO STORES LTD</v>
      </c>
      <c r="E525" s="269"/>
      <c r="F525" s="200"/>
      <c r="G525" s="197" t="s">
        <v>486</v>
      </c>
      <c r="H525" s="50">
        <v>6840.6</v>
      </c>
      <c r="I525" s="50">
        <v>11116.4</v>
      </c>
      <c r="J525" s="50">
        <v>16830.66</v>
      </c>
      <c r="K525" s="50">
        <v>11682.5</v>
      </c>
      <c r="L525" s="50">
        <v>407305.94</v>
      </c>
      <c r="M525" s="50">
        <v>412454.1</v>
      </c>
      <c r="N525" s="50">
        <v>424136.6</v>
      </c>
    </row>
    <row r="526" spans="1:14" ht="13.5" hidden="1" thickBot="1">
      <c r="A526" s="232" t="str">
        <f t="shared" si="32"/>
        <v>UKEXTERNALTEACHING ART</v>
      </c>
      <c r="B526" s="233" t="str">
        <f t="shared" si="33"/>
        <v>UK</v>
      </c>
      <c r="C526" s="233" t="str">
        <f t="shared" si="34"/>
        <v>EXTERNAL</v>
      </c>
      <c r="D526" s="233" t="str">
        <f t="shared" si="35"/>
        <v>TEACHING ART</v>
      </c>
      <c r="E526" s="269"/>
      <c r="F526" s="200"/>
      <c r="G526" s="197" t="s">
        <v>303</v>
      </c>
      <c r="H526" s="50">
        <v>29712.045999999998</v>
      </c>
      <c r="I526" s="50">
        <v>18796.038</v>
      </c>
      <c r="J526" s="50">
        <v>44588.7</v>
      </c>
      <c r="K526" s="50">
        <v>52327.773999999998</v>
      </c>
      <c r="L526" s="50">
        <v>331336.68400000001</v>
      </c>
      <c r="M526" s="50">
        <v>323597.61</v>
      </c>
      <c r="N526" s="50">
        <v>375925.38400000002</v>
      </c>
    </row>
    <row r="527" spans="1:14" ht="13.5" hidden="1" thickBot="1">
      <c r="A527" s="232" t="str">
        <f t="shared" si="32"/>
        <v>UKEXTERNALSubtotal (excluded)</v>
      </c>
      <c r="B527" s="233" t="str">
        <f t="shared" si="33"/>
        <v>UK</v>
      </c>
      <c r="C527" s="233" t="str">
        <f t="shared" si="34"/>
        <v>EXTERNAL</v>
      </c>
      <c r="D527" s="233" t="str">
        <f t="shared" si="35"/>
        <v>Subtotal (excluded)</v>
      </c>
      <c r="E527" s="269"/>
      <c r="F527" s="200"/>
      <c r="G527" s="197" t="s">
        <v>272</v>
      </c>
      <c r="H527" s="50">
        <v>613338.62600000005</v>
      </c>
      <c r="I527" s="50">
        <v>620311.64399999997</v>
      </c>
      <c r="J527" s="50">
        <v>1292183.5490000001</v>
      </c>
      <c r="K527" s="50">
        <v>1219702.3219999999</v>
      </c>
      <c r="L527" s="50">
        <v>9404040.8810000196</v>
      </c>
      <c r="M527" s="50">
        <v>9447557.9440000094</v>
      </c>
      <c r="N527" s="50">
        <v>-3020978.7550000101</v>
      </c>
    </row>
    <row r="528" spans="1:14" ht="13.5" hidden="1" thickBot="1">
      <c r="A528" s="232" t="str">
        <f t="shared" si="32"/>
        <v>UKEXTERNALTotal</v>
      </c>
      <c r="B528" s="233" t="str">
        <f t="shared" si="33"/>
        <v>UK</v>
      </c>
      <c r="C528" s="233" t="str">
        <f t="shared" si="34"/>
        <v>EXTERNAL</v>
      </c>
      <c r="D528" s="233" t="str">
        <f t="shared" si="35"/>
        <v>Total</v>
      </c>
      <c r="E528" s="270"/>
      <c r="F528" s="198"/>
      <c r="G528" s="197" t="s">
        <v>221</v>
      </c>
      <c r="H528" s="50">
        <v>1444936.753</v>
      </c>
      <c r="I528" s="50">
        <v>1380216.7709999999</v>
      </c>
      <c r="J528" s="50">
        <v>3084949.2549999999</v>
      </c>
      <c r="K528" s="50">
        <v>3055702.6140000001</v>
      </c>
      <c r="L528" s="50">
        <v>20071513.335000001</v>
      </c>
      <c r="M528" s="50">
        <v>20077148.331999999</v>
      </c>
      <c r="N528" s="50">
        <v>23437110.879000001</v>
      </c>
    </row>
    <row r="529" spans="1:14" ht="13.5" hidden="1" thickBot="1">
      <c r="A529" s="232" t="str">
        <f t="shared" si="32"/>
        <v>All CBUsEXPORTCRAYOLA</v>
      </c>
      <c r="B529" s="233" t="str">
        <f t="shared" si="33"/>
        <v>All CBUs</v>
      </c>
      <c r="C529" s="233" t="str">
        <f t="shared" si="34"/>
        <v>EXPORT</v>
      </c>
      <c r="D529" s="233" t="str">
        <f t="shared" si="35"/>
        <v>CRAYOLA</v>
      </c>
      <c r="E529" s="271" t="s">
        <v>487</v>
      </c>
      <c r="F529" s="457" t="s">
        <v>261</v>
      </c>
      <c r="G529" s="457" t="s">
        <v>293</v>
      </c>
      <c r="H529" s="51"/>
      <c r="I529" s="48">
        <v>118353.2</v>
      </c>
      <c r="J529" s="48">
        <v>264867.59999999998</v>
      </c>
      <c r="K529" s="51"/>
      <c r="L529" s="48">
        <v>1223154.78</v>
      </c>
      <c r="M529" s="48">
        <v>1488022.38</v>
      </c>
      <c r="N529" s="48">
        <v>1488022.38</v>
      </c>
    </row>
    <row r="530" spans="1:14" ht="13.5" hidden="1" thickBot="1">
      <c r="A530" s="232" t="str">
        <f t="shared" si="32"/>
        <v>All CBUsEXPORTHILL AGENCIES LTD GROUP</v>
      </c>
      <c r="B530" s="233" t="str">
        <f t="shared" si="33"/>
        <v>All CBUs</v>
      </c>
      <c r="C530" s="233" t="str">
        <f t="shared" si="34"/>
        <v>EXPORT</v>
      </c>
      <c r="D530" s="233" t="str">
        <f t="shared" si="35"/>
        <v>HILL AGENCIES LTD GROUP</v>
      </c>
      <c r="E530" s="272"/>
      <c r="F530" s="458"/>
      <c r="G530" s="457" t="s">
        <v>452</v>
      </c>
      <c r="H530" s="48">
        <v>99510.11</v>
      </c>
      <c r="I530" s="48">
        <v>66019.429999999993</v>
      </c>
      <c r="J530" s="48">
        <v>128478.22</v>
      </c>
      <c r="K530" s="48">
        <v>182991.50399999999</v>
      </c>
      <c r="L530" s="48">
        <v>1189392.4180000001</v>
      </c>
      <c r="M530" s="48">
        <v>1134879.1340000001</v>
      </c>
      <c r="N530" s="48">
        <v>1317870.638</v>
      </c>
    </row>
    <row r="531" spans="1:14" ht="13.5" hidden="1" thickBot="1">
      <c r="A531" s="232" t="str">
        <f t="shared" si="32"/>
        <v>All CBUsEXPORTJASCO PTY AUS LTD GROUP</v>
      </c>
      <c r="B531" s="233" t="str">
        <f t="shared" si="33"/>
        <v>All CBUs</v>
      </c>
      <c r="C531" s="233" t="str">
        <f t="shared" si="34"/>
        <v>EXPORT</v>
      </c>
      <c r="D531" s="233" t="str">
        <f t="shared" si="35"/>
        <v>JASCO PTY AUS LTD GROUP</v>
      </c>
      <c r="E531" s="272"/>
      <c r="F531" s="458"/>
      <c r="G531" s="457" t="s">
        <v>262</v>
      </c>
      <c r="H531" s="48">
        <v>71863.236000000004</v>
      </c>
      <c r="I531" s="48">
        <v>50471.447</v>
      </c>
      <c r="J531" s="48">
        <v>191848.93</v>
      </c>
      <c r="K531" s="48">
        <v>98604.635999999999</v>
      </c>
      <c r="L531" s="48">
        <v>1082999.9879999999</v>
      </c>
      <c r="M531" s="48">
        <v>1176244.2819999999</v>
      </c>
      <c r="N531" s="48">
        <v>1274848.9180000001</v>
      </c>
    </row>
    <row r="532" spans="1:14" ht="13.5" hidden="1" thickBot="1">
      <c r="A532" s="232" t="str">
        <f t="shared" si="32"/>
        <v>All CBUsEXPORTJARIR BOOKSTORE GROUP</v>
      </c>
      <c r="B532" s="233" t="str">
        <f t="shared" si="33"/>
        <v>All CBUs</v>
      </c>
      <c r="C532" s="233" t="str">
        <f t="shared" si="34"/>
        <v>EXPORT</v>
      </c>
      <c r="D532" s="233" t="str">
        <f t="shared" si="35"/>
        <v>JARIR BOOKSTORE GROUP</v>
      </c>
      <c r="E532" s="272"/>
      <c r="F532" s="458"/>
      <c r="G532" s="457" t="s">
        <v>416</v>
      </c>
      <c r="H532" s="48">
        <v>224628.16</v>
      </c>
      <c r="I532" s="48">
        <v>71735.16</v>
      </c>
      <c r="J532" s="48">
        <v>71735.16</v>
      </c>
      <c r="K532" s="48">
        <v>425715.85700000002</v>
      </c>
      <c r="L532" s="48">
        <v>1153842.4509999999</v>
      </c>
      <c r="M532" s="48">
        <v>799861.75399999996</v>
      </c>
      <c r="N532" s="48">
        <v>1225577.611</v>
      </c>
    </row>
    <row r="533" spans="1:14" ht="13.5" hidden="1" thickBot="1">
      <c r="A533" s="232" t="str">
        <f t="shared" si="32"/>
        <v>All CBUsEXPORTMAMMUT &amp; SPIEL GESCHEN GROUP</v>
      </c>
      <c r="B533" s="233" t="str">
        <f t="shared" si="33"/>
        <v>All CBUs</v>
      </c>
      <c r="C533" s="233" t="str">
        <f t="shared" si="34"/>
        <v>EXPORT</v>
      </c>
      <c r="D533" s="233" t="str">
        <f t="shared" si="35"/>
        <v>MAMMUT &amp; SPIEL GESCHEN GROUP</v>
      </c>
      <c r="E533" s="272"/>
      <c r="F533" s="458"/>
      <c r="G533" s="457" t="s">
        <v>466</v>
      </c>
      <c r="H533" s="48">
        <v>462.6</v>
      </c>
      <c r="I533" s="48">
        <v>12998.234</v>
      </c>
      <c r="J533" s="48">
        <v>39042.578999999998</v>
      </c>
      <c r="K533" s="48">
        <v>550.83000000000004</v>
      </c>
      <c r="L533" s="48">
        <v>790431.22900000005</v>
      </c>
      <c r="M533" s="48">
        <v>828922.978</v>
      </c>
      <c r="N533" s="48">
        <v>829473.80799999996</v>
      </c>
    </row>
    <row r="534" spans="1:14" ht="13.5" hidden="1" thickBot="1">
      <c r="A534" s="232" t="str">
        <f t="shared" si="32"/>
        <v>All CBUsEXPORTART ZONE ENT. CO. LTD.</v>
      </c>
      <c r="B534" s="233" t="str">
        <f t="shared" si="33"/>
        <v>All CBUs</v>
      </c>
      <c r="C534" s="233" t="str">
        <f t="shared" si="34"/>
        <v>EXPORT</v>
      </c>
      <c r="D534" s="233" t="str">
        <f t="shared" si="35"/>
        <v>ART ZONE ENT. CO. LTD.</v>
      </c>
      <c r="E534" s="272"/>
      <c r="F534" s="458"/>
      <c r="G534" s="457" t="s">
        <v>263</v>
      </c>
      <c r="H534" s="48">
        <v>46316.62</v>
      </c>
      <c r="I534" s="48">
        <v>-413.94099999999997</v>
      </c>
      <c r="J534" s="48">
        <v>5513.9719999999998</v>
      </c>
      <c r="K534" s="48">
        <v>51508.631999999998</v>
      </c>
      <c r="L534" s="48">
        <v>564807.77800000005</v>
      </c>
      <c r="M534" s="48">
        <v>518813.11800000002</v>
      </c>
      <c r="N534" s="48">
        <v>570321.75</v>
      </c>
    </row>
    <row r="535" spans="1:14" ht="13.5" hidden="1" thickBot="1">
      <c r="A535" s="232" t="str">
        <f t="shared" si="32"/>
        <v>All CBUsEXPORTHANART GROUP</v>
      </c>
      <c r="B535" s="233" t="str">
        <f t="shared" si="33"/>
        <v>All CBUs</v>
      </c>
      <c r="C535" s="233" t="str">
        <f t="shared" si="34"/>
        <v>EXPORT</v>
      </c>
      <c r="D535" s="233" t="str">
        <f t="shared" si="35"/>
        <v>HANART GROUP</v>
      </c>
      <c r="E535" s="272"/>
      <c r="F535" s="458"/>
      <c r="G535" s="457" t="s">
        <v>437</v>
      </c>
      <c r="H535" s="48">
        <v>66350.784</v>
      </c>
      <c r="I535" s="48">
        <v>82632.567999999999</v>
      </c>
      <c r="J535" s="48">
        <v>122467.198</v>
      </c>
      <c r="K535" s="48">
        <v>115982.245</v>
      </c>
      <c r="L535" s="48">
        <v>436705.59499999997</v>
      </c>
      <c r="M535" s="48">
        <v>443190.54800000001</v>
      </c>
      <c r="N535" s="48">
        <v>559172.79299999995</v>
      </c>
    </row>
    <row r="536" spans="1:14" ht="13.5" hidden="1" thickBot="1">
      <c r="A536" s="232" t="str">
        <f t="shared" si="32"/>
        <v>All CBUsEXPORTQUALICHEM PTY LTD GROUP</v>
      </c>
      <c r="B536" s="233" t="str">
        <f t="shared" si="33"/>
        <v>All CBUs</v>
      </c>
      <c r="C536" s="233" t="str">
        <f t="shared" si="34"/>
        <v>EXPORT</v>
      </c>
      <c r="D536" s="233" t="str">
        <f t="shared" si="35"/>
        <v>QUALICHEM PTY LTD GROUP</v>
      </c>
      <c r="E536" s="272"/>
      <c r="F536" s="458"/>
      <c r="G536" s="457" t="s">
        <v>417</v>
      </c>
      <c r="H536" s="48">
        <v>9461.16</v>
      </c>
      <c r="I536" s="48">
        <v>61428.55</v>
      </c>
      <c r="J536" s="48">
        <v>85013.16</v>
      </c>
      <c r="K536" s="48">
        <v>22909.621999999999</v>
      </c>
      <c r="L536" s="48">
        <v>357552.92599999998</v>
      </c>
      <c r="M536" s="48">
        <v>419656.46399999998</v>
      </c>
      <c r="N536" s="48">
        <v>442566.08600000001</v>
      </c>
    </row>
    <row r="537" spans="1:14" ht="13.5" hidden="1" thickBot="1">
      <c r="A537" s="232" t="str">
        <f t="shared" si="32"/>
        <v>All CBUsEXPORTDHA SIAMWALLA LTD GROUP</v>
      </c>
      <c r="B537" s="233" t="str">
        <f t="shared" si="33"/>
        <v>All CBUs</v>
      </c>
      <c r="C537" s="233" t="str">
        <f t="shared" si="34"/>
        <v>EXPORT</v>
      </c>
      <c r="D537" s="233" t="str">
        <f t="shared" si="35"/>
        <v>DHA SIAMWALLA LTD GROUP</v>
      </c>
      <c r="E537" s="272"/>
      <c r="F537" s="458"/>
      <c r="G537" s="457" t="s">
        <v>264</v>
      </c>
      <c r="H537" s="48">
        <v>18148.2</v>
      </c>
      <c r="I537" s="48">
        <v>48759.481</v>
      </c>
      <c r="J537" s="48">
        <v>73639.611000000004</v>
      </c>
      <c r="K537" s="48">
        <v>49138.178999999996</v>
      </c>
      <c r="L537" s="48">
        <v>349038.73200000002</v>
      </c>
      <c r="M537" s="48">
        <v>373540.16399999999</v>
      </c>
      <c r="N537" s="48">
        <v>422678.34299999999</v>
      </c>
    </row>
    <row r="538" spans="1:14" ht="13.5" hidden="1" thickBot="1">
      <c r="A538" s="232" t="str">
        <f t="shared" si="32"/>
        <v>All CBUsEXPORTSRES LUIS PAREDES GROUP</v>
      </c>
      <c r="B538" s="233" t="str">
        <f t="shared" si="33"/>
        <v>All CBUs</v>
      </c>
      <c r="C538" s="233" t="str">
        <f t="shared" si="34"/>
        <v>EXPORT</v>
      </c>
      <c r="D538" s="233" t="str">
        <f t="shared" si="35"/>
        <v>SRES LUIS PAREDES GROUP</v>
      </c>
      <c r="E538" s="272"/>
      <c r="F538" s="458"/>
      <c r="G538" s="457" t="s">
        <v>402</v>
      </c>
      <c r="H538" s="51"/>
      <c r="I538" s="51"/>
      <c r="J538" s="51"/>
      <c r="K538" s="48">
        <v>20650.189999999999</v>
      </c>
      <c r="L538" s="48">
        <v>370510.17099999997</v>
      </c>
      <c r="M538" s="48">
        <v>349859.98100000003</v>
      </c>
      <c r="N538" s="48">
        <v>370510.17099999997</v>
      </c>
    </row>
    <row r="539" spans="1:14" ht="13.5" hidden="1" thickBot="1">
      <c r="A539" s="232" t="str">
        <f t="shared" si="32"/>
        <v>All CBUsEXPORTSubtotal (excluded)</v>
      </c>
      <c r="B539" s="233" t="str">
        <f t="shared" si="33"/>
        <v>All CBUs</v>
      </c>
      <c r="C539" s="233" t="str">
        <f t="shared" si="34"/>
        <v>EXPORT</v>
      </c>
      <c r="D539" s="233" t="str">
        <f t="shared" si="35"/>
        <v>Subtotal (excluded)</v>
      </c>
      <c r="E539" s="272"/>
      <c r="F539" s="458"/>
      <c r="G539" s="457" t="s">
        <v>272</v>
      </c>
      <c r="H539" s="48">
        <v>562247.09100000001</v>
      </c>
      <c r="I539" s="48">
        <v>607289.83499999996</v>
      </c>
      <c r="J539" s="48">
        <v>1142782.5330000001</v>
      </c>
      <c r="K539" s="48">
        <v>1342182.6329999999</v>
      </c>
      <c r="L539" s="48">
        <v>9471733.2289999891</v>
      </c>
      <c r="M539" s="48">
        <v>9273008.9489999991</v>
      </c>
      <c r="N539" s="48">
        <v>1066404.0150000199</v>
      </c>
    </row>
    <row r="540" spans="1:14" ht="13.5" hidden="1" thickBot="1">
      <c r="A540" s="232" t="str">
        <f t="shared" si="32"/>
        <v>All CBUsEXPORTTotal</v>
      </c>
      <c r="B540" s="233" t="str">
        <f t="shared" si="33"/>
        <v>All CBUs</v>
      </c>
      <c r="C540" s="233" t="str">
        <f t="shared" si="34"/>
        <v>EXPORT</v>
      </c>
      <c r="D540" s="233" t="str">
        <f t="shared" si="35"/>
        <v>Total</v>
      </c>
      <c r="E540" s="272"/>
      <c r="F540" s="459"/>
      <c r="G540" s="457" t="s">
        <v>221</v>
      </c>
      <c r="H540" s="48">
        <v>1098987.9609999999</v>
      </c>
      <c r="I540" s="48">
        <v>1119273.9639999999</v>
      </c>
      <c r="J540" s="48">
        <v>2125388.963</v>
      </c>
      <c r="K540" s="48">
        <v>2310234.3280000002</v>
      </c>
      <c r="L540" s="48">
        <v>16990169.296999998</v>
      </c>
      <c r="M540" s="48">
        <v>16805999.752</v>
      </c>
      <c r="N540" s="48">
        <v>19117214.010000002</v>
      </c>
    </row>
    <row r="541" spans="1:14" ht="13.5" hidden="1" thickBot="1">
      <c r="A541" s="232" t="str">
        <f t="shared" si="32"/>
        <v>All CBUsEXTERNALMICHAELS GROUP</v>
      </c>
      <c r="B541" s="233" t="str">
        <f t="shared" si="33"/>
        <v>All CBUs</v>
      </c>
      <c r="C541" s="233" t="str">
        <f t="shared" si="34"/>
        <v>EXTERNAL</v>
      </c>
      <c r="D541" s="233" t="str">
        <f t="shared" si="35"/>
        <v>MICHAELS GROUP</v>
      </c>
      <c r="E541" s="272"/>
      <c r="F541" s="457" t="s">
        <v>243</v>
      </c>
      <c r="G541" s="457" t="s">
        <v>247</v>
      </c>
      <c r="H541" s="48">
        <v>267.88499999999999</v>
      </c>
      <c r="I541" s="51"/>
      <c r="J541" s="51"/>
      <c r="K541" s="48">
        <v>267.88499999999999</v>
      </c>
      <c r="L541" s="48">
        <v>267.88499999999999</v>
      </c>
      <c r="M541" s="51"/>
      <c r="N541" s="48">
        <v>267.88499999999999</v>
      </c>
    </row>
    <row r="542" spans="1:14" ht="13.5" hidden="1" thickBot="1">
      <c r="A542" s="232" t="str">
        <f t="shared" si="32"/>
        <v>All CBUsEXTERNALTotal</v>
      </c>
      <c r="B542" s="233" t="str">
        <f t="shared" si="33"/>
        <v>All CBUs</v>
      </c>
      <c r="C542" s="233" t="str">
        <f t="shared" si="34"/>
        <v>EXTERNAL</v>
      </c>
      <c r="D542" s="233" t="str">
        <f t="shared" si="35"/>
        <v>Total</v>
      </c>
      <c r="E542" s="272"/>
      <c r="F542" s="459"/>
      <c r="G542" s="457" t="s">
        <v>221</v>
      </c>
      <c r="H542" s="48">
        <v>267.88499999999999</v>
      </c>
      <c r="I542" s="51"/>
      <c r="J542" s="51"/>
      <c r="K542" s="48">
        <v>267.88499999999999</v>
      </c>
      <c r="L542" s="48">
        <v>267.88499999999999</v>
      </c>
      <c r="M542" s="51"/>
      <c r="N542" s="48">
        <v>267.88499999999999</v>
      </c>
    </row>
    <row r="543" spans="1:14" ht="13.5" hidden="1" thickBot="1">
      <c r="A543" s="232" t="str">
        <f t="shared" si="32"/>
        <v>All CBUsHOMEMICHAELS GROUP</v>
      </c>
      <c r="B543" s="233" t="str">
        <f t="shared" si="33"/>
        <v>All CBUs</v>
      </c>
      <c r="C543" s="233" t="str">
        <f t="shared" si="34"/>
        <v>HOME</v>
      </c>
      <c r="D543" s="233" t="str">
        <f t="shared" si="35"/>
        <v>MICHAELS GROUP</v>
      </c>
      <c r="E543" s="272"/>
      <c r="F543" s="457" t="s">
        <v>273</v>
      </c>
      <c r="G543" s="457" t="s">
        <v>247</v>
      </c>
      <c r="H543" s="48">
        <v>791769.54399999999</v>
      </c>
      <c r="I543" s="48">
        <v>895182.53599999996</v>
      </c>
      <c r="J543" s="48">
        <v>1081360.118</v>
      </c>
      <c r="K543" s="48">
        <v>1712585.7120000001</v>
      </c>
      <c r="L543" s="48">
        <v>10712873.923</v>
      </c>
      <c r="M543" s="48">
        <v>10081648.329</v>
      </c>
      <c r="N543" s="48">
        <v>11794234.040999999</v>
      </c>
    </row>
    <row r="544" spans="1:14" ht="13.5" hidden="1" thickBot="1">
      <c r="A544" s="232" t="str">
        <f t="shared" si="32"/>
        <v>All CBUsHOMEMACPHERSON'S GROUP</v>
      </c>
      <c r="B544" s="233" t="str">
        <f t="shared" si="33"/>
        <v>All CBUs</v>
      </c>
      <c r="C544" s="233" t="str">
        <f t="shared" si="34"/>
        <v>HOME</v>
      </c>
      <c r="D544" s="233" t="str">
        <f t="shared" si="35"/>
        <v>MACPHERSON'S GROUP</v>
      </c>
      <c r="E544" s="272"/>
      <c r="F544" s="458"/>
      <c r="G544" s="457" t="s">
        <v>248</v>
      </c>
      <c r="H544" s="48">
        <v>960288.07</v>
      </c>
      <c r="I544" s="48">
        <v>951944.18900000001</v>
      </c>
      <c r="J544" s="48">
        <v>1615640.476</v>
      </c>
      <c r="K544" s="48">
        <v>1614272.656</v>
      </c>
      <c r="L544" s="48">
        <v>9260378.5079999994</v>
      </c>
      <c r="M544" s="48">
        <v>9261746.3279999997</v>
      </c>
      <c r="N544" s="48">
        <v>10876018.983999999</v>
      </c>
    </row>
    <row r="545" spans="1:14" ht="13.5" hidden="1" thickBot="1">
      <c r="A545" s="232" t="str">
        <f t="shared" si="32"/>
        <v>All CBUsHOMEDICK BLICK GROUP</v>
      </c>
      <c r="B545" s="233" t="str">
        <f t="shared" si="33"/>
        <v>All CBUs</v>
      </c>
      <c r="C545" s="233" t="str">
        <f t="shared" si="34"/>
        <v>HOME</v>
      </c>
      <c r="D545" s="233" t="str">
        <f t="shared" si="35"/>
        <v>DICK BLICK GROUP</v>
      </c>
      <c r="E545" s="272"/>
      <c r="F545" s="458"/>
      <c r="G545" s="457" t="s">
        <v>249</v>
      </c>
      <c r="H545" s="48">
        <v>571195.83400000003</v>
      </c>
      <c r="I545" s="48">
        <v>524676.62</v>
      </c>
      <c r="J545" s="48">
        <v>927856.61199999996</v>
      </c>
      <c r="K545" s="48">
        <v>1024971.831</v>
      </c>
      <c r="L545" s="48">
        <v>5485434.0659999996</v>
      </c>
      <c r="M545" s="48">
        <v>5388318.8470000001</v>
      </c>
      <c r="N545" s="48">
        <v>6413290.6780000003</v>
      </c>
    </row>
    <row r="546" spans="1:14" ht="13.5" hidden="1" thickBot="1">
      <c r="A546" s="232" t="str">
        <f t="shared" si="32"/>
        <v>All CBUsHOMETHE RANGE</v>
      </c>
      <c r="B546" s="233" t="str">
        <f t="shared" si="33"/>
        <v>All CBUs</v>
      </c>
      <c r="C546" s="233" t="str">
        <f t="shared" si="34"/>
        <v>HOME</v>
      </c>
      <c r="D546" s="233" t="str">
        <f t="shared" si="35"/>
        <v>THE RANGE</v>
      </c>
      <c r="E546" s="272"/>
      <c r="F546" s="458"/>
      <c r="G546" s="457" t="s">
        <v>480</v>
      </c>
      <c r="H546" s="48">
        <v>352708.51</v>
      </c>
      <c r="I546" s="48">
        <v>364668.82</v>
      </c>
      <c r="J546" s="48">
        <v>839237.21</v>
      </c>
      <c r="K546" s="48">
        <v>922397.53</v>
      </c>
      <c r="L546" s="48">
        <v>4157006.84</v>
      </c>
      <c r="M546" s="48">
        <v>4073846.52</v>
      </c>
      <c r="N546" s="48">
        <v>4996244.05</v>
      </c>
    </row>
    <row r="547" spans="1:14" ht="13.5" hidden="1" thickBot="1">
      <c r="A547" s="232" t="str">
        <f t="shared" si="32"/>
        <v>All CBUsHOMECULTURA</v>
      </c>
      <c r="B547" s="233" t="str">
        <f t="shared" si="33"/>
        <v>All CBUs</v>
      </c>
      <c r="C547" s="233" t="str">
        <f t="shared" si="34"/>
        <v>HOME</v>
      </c>
      <c r="D547" s="233" t="str">
        <f t="shared" si="35"/>
        <v>CULTURA</v>
      </c>
      <c r="E547" s="272"/>
      <c r="F547" s="458"/>
      <c r="G547" s="457" t="s">
        <v>371</v>
      </c>
      <c r="H547" s="48">
        <v>284544.72899999999</v>
      </c>
      <c r="I547" s="48">
        <v>255016.247</v>
      </c>
      <c r="J547" s="48">
        <v>402108.41</v>
      </c>
      <c r="K547" s="48">
        <v>664623.85900000005</v>
      </c>
      <c r="L547" s="48">
        <v>4213055.7209999999</v>
      </c>
      <c r="M547" s="48">
        <v>3950540.2719999999</v>
      </c>
      <c r="N547" s="48">
        <v>4615164.1310000001</v>
      </c>
    </row>
    <row r="548" spans="1:14" ht="13.5" hidden="1" thickBot="1">
      <c r="A548" s="232" t="str">
        <f t="shared" si="32"/>
        <v>All CBUsHOMEHOBBY LOBBY GROUP</v>
      </c>
      <c r="B548" s="233" t="str">
        <f t="shared" si="33"/>
        <v>All CBUs</v>
      </c>
      <c r="C548" s="233" t="str">
        <f t="shared" si="34"/>
        <v>HOME</v>
      </c>
      <c r="D548" s="233" t="str">
        <f t="shared" si="35"/>
        <v>HOBBY LOBBY GROUP</v>
      </c>
      <c r="E548" s="272"/>
      <c r="F548" s="458"/>
      <c r="G548" s="457" t="s">
        <v>250</v>
      </c>
      <c r="H548" s="48">
        <v>177315.67499999999</v>
      </c>
      <c r="I548" s="48">
        <v>268431.85700000002</v>
      </c>
      <c r="J548" s="48">
        <v>394426.44300000003</v>
      </c>
      <c r="K548" s="48">
        <v>575430.69999999995</v>
      </c>
      <c r="L548" s="48">
        <v>2670024.0819999999</v>
      </c>
      <c r="M548" s="48">
        <v>2489019.8250000002</v>
      </c>
      <c r="N548" s="48">
        <v>3064450.5249999999</v>
      </c>
    </row>
    <row r="549" spans="1:14" ht="13.5" hidden="1" thickBot="1">
      <c r="A549" s="232" t="str">
        <f t="shared" si="32"/>
        <v>All CBUsHOMEAMAZON GROUP</v>
      </c>
      <c r="B549" s="233" t="str">
        <f t="shared" si="33"/>
        <v>All CBUs</v>
      </c>
      <c r="C549" s="233" t="str">
        <f t="shared" si="34"/>
        <v>HOME</v>
      </c>
      <c r="D549" s="233" t="str">
        <f t="shared" si="35"/>
        <v>AMAZON GROUP</v>
      </c>
      <c r="E549" s="272"/>
      <c r="F549" s="458"/>
      <c r="G549" s="457" t="s">
        <v>448</v>
      </c>
      <c r="H549" s="48">
        <v>206463.633</v>
      </c>
      <c r="I549" s="48">
        <v>75986.941999999995</v>
      </c>
      <c r="J549" s="48">
        <v>152494.23800000001</v>
      </c>
      <c r="K549" s="48">
        <v>429139.63500000001</v>
      </c>
      <c r="L549" s="48">
        <v>2417209.34</v>
      </c>
      <c r="M549" s="48">
        <v>2140563.943</v>
      </c>
      <c r="N549" s="48">
        <v>2569703.5780000002</v>
      </c>
    </row>
    <row r="550" spans="1:14" ht="13.5" hidden="1" thickBot="1">
      <c r="A550" s="232" t="str">
        <f t="shared" si="32"/>
        <v>All CBUsHOMEGERSTÄCKER GROUP</v>
      </c>
      <c r="B550" s="233" t="str">
        <f t="shared" si="33"/>
        <v>All CBUs</v>
      </c>
      <c r="C550" s="233" t="str">
        <f t="shared" si="34"/>
        <v>HOME</v>
      </c>
      <c r="D550" s="233" t="str">
        <f t="shared" si="35"/>
        <v>GERSTÄCKER GROUP</v>
      </c>
      <c r="E550" s="272"/>
      <c r="F550" s="458"/>
      <c r="G550" s="457" t="s">
        <v>317</v>
      </c>
      <c r="H550" s="48">
        <v>186139.85800000001</v>
      </c>
      <c r="I550" s="48">
        <v>190652.149</v>
      </c>
      <c r="J550" s="48">
        <v>364529.42499999999</v>
      </c>
      <c r="K550" s="48">
        <v>309193.397</v>
      </c>
      <c r="L550" s="48">
        <v>1638677.36</v>
      </c>
      <c r="M550" s="48">
        <v>1694013.388</v>
      </c>
      <c r="N550" s="48">
        <v>2003206.7849999999</v>
      </c>
    </row>
    <row r="551" spans="1:14" ht="13.5" hidden="1" thickBot="1">
      <c r="A551" s="232" t="str">
        <f t="shared" si="32"/>
        <v>All CBUsHOMEJERRY'S ARTARAMA GROUP</v>
      </c>
      <c r="B551" s="233" t="str">
        <f t="shared" si="33"/>
        <v>All CBUs</v>
      </c>
      <c r="C551" s="233" t="str">
        <f t="shared" si="34"/>
        <v>HOME</v>
      </c>
      <c r="D551" s="233" t="str">
        <f t="shared" si="35"/>
        <v>JERRY'S ARTARAMA GROUP</v>
      </c>
      <c r="E551" s="272"/>
      <c r="F551" s="458"/>
      <c r="G551" s="457" t="s">
        <v>447</v>
      </c>
      <c r="H551" s="48">
        <v>73753.247000000003</v>
      </c>
      <c r="I551" s="48">
        <v>127733.68</v>
      </c>
      <c r="J551" s="48">
        <v>253912.95499999999</v>
      </c>
      <c r="K551" s="48">
        <v>201940.15400000001</v>
      </c>
      <c r="L551" s="48">
        <v>1652080.5179999999</v>
      </c>
      <c r="M551" s="48">
        <v>1704053.3189999999</v>
      </c>
      <c r="N551" s="48">
        <v>1905993.473</v>
      </c>
    </row>
    <row r="552" spans="1:14" ht="13.5" hidden="1" thickBot="1">
      <c r="A552" s="232" t="str">
        <f t="shared" si="32"/>
        <v>All CBUsHOMECLAS OHLSON AB</v>
      </c>
      <c r="B552" s="233" t="str">
        <f t="shared" si="33"/>
        <v>All CBUs</v>
      </c>
      <c r="C552" s="233" t="str">
        <f t="shared" si="34"/>
        <v>HOME</v>
      </c>
      <c r="D552" s="233" t="str">
        <f t="shared" si="35"/>
        <v>CLAS OHLSON AB</v>
      </c>
      <c r="E552" s="272"/>
      <c r="F552" s="458"/>
      <c r="G552" s="457" t="s">
        <v>427</v>
      </c>
      <c r="H552" s="48">
        <v>106804.351</v>
      </c>
      <c r="I552" s="48">
        <v>70477.546000000002</v>
      </c>
      <c r="J552" s="48">
        <v>138088.75099999999</v>
      </c>
      <c r="K552" s="48">
        <v>232315.264</v>
      </c>
      <c r="L552" s="48">
        <v>1544529.7309999999</v>
      </c>
      <c r="M552" s="48">
        <v>1450303.2180000001</v>
      </c>
      <c r="N552" s="48">
        <v>1682618.4820000001</v>
      </c>
    </row>
    <row r="553" spans="1:14" ht="13.5" hidden="1" thickBot="1">
      <c r="A553" s="232" t="str">
        <f t="shared" si="32"/>
        <v>All CBUsHOMESubtotal (excluded)</v>
      </c>
      <c r="B553" s="233" t="str">
        <f t="shared" si="33"/>
        <v>All CBUs</v>
      </c>
      <c r="C553" s="233" t="str">
        <f t="shared" si="34"/>
        <v>HOME</v>
      </c>
      <c r="D553" s="233" t="str">
        <f t="shared" si="35"/>
        <v>Subtotal (excluded)</v>
      </c>
      <c r="E553" s="272"/>
      <c r="F553" s="458"/>
      <c r="G553" s="457" t="s">
        <v>272</v>
      </c>
      <c r="H553" s="48">
        <v>4780660.148</v>
      </c>
      <c r="I553" s="48">
        <v>4940695.7470000004</v>
      </c>
      <c r="J553" s="48">
        <v>9571212.0490000099</v>
      </c>
      <c r="K553" s="48">
        <v>9315037.3550000098</v>
      </c>
      <c r="L553" s="48">
        <v>63195644.912</v>
      </c>
      <c r="M553" s="48">
        <v>63451819.605999798</v>
      </c>
      <c r="N553" s="48">
        <v>15410178.197000001</v>
      </c>
    </row>
    <row r="554" spans="1:14" ht="13.5" hidden="1" thickBot="1">
      <c r="A554" s="232" t="str">
        <f t="shared" si="32"/>
        <v>All CBUsHOMETotal</v>
      </c>
      <c r="B554" s="233" t="str">
        <f t="shared" si="33"/>
        <v>All CBUs</v>
      </c>
      <c r="C554" s="233" t="str">
        <f t="shared" si="34"/>
        <v>HOME</v>
      </c>
      <c r="D554" s="233" t="str">
        <f t="shared" si="35"/>
        <v>Total</v>
      </c>
      <c r="E554" s="272"/>
      <c r="F554" s="459"/>
      <c r="G554" s="457" t="s">
        <v>221</v>
      </c>
      <c r="H554" s="48">
        <v>8491643.5989999995</v>
      </c>
      <c r="I554" s="48">
        <v>8665466.3330000006</v>
      </c>
      <c r="J554" s="48">
        <v>15740866.687000001</v>
      </c>
      <c r="K554" s="48">
        <v>17001908.092999998</v>
      </c>
      <c r="L554" s="48">
        <v>106946915.001</v>
      </c>
      <c r="M554" s="48">
        <v>105685873.595</v>
      </c>
      <c r="N554" s="48">
        <v>122687781.68799999</v>
      </c>
    </row>
    <row r="555" spans="1:14" ht="13.5" hidden="1" thickBot="1">
      <c r="A555" s="232" t="str">
        <f t="shared" si="32"/>
        <v>All CBUsOPSNINGBO CONDA ART MATERIALS CO.,LTD</v>
      </c>
      <c r="B555" s="233" t="str">
        <f t="shared" si="33"/>
        <v>All CBUs</v>
      </c>
      <c r="C555" s="233" t="str">
        <f t="shared" si="34"/>
        <v>OPS</v>
      </c>
      <c r="D555" s="233" t="str">
        <f t="shared" si="35"/>
        <v>NINGBO CONDA ART MATERIALS CO.,LTD</v>
      </c>
      <c r="E555" s="272"/>
      <c r="F555" s="457" t="s">
        <v>275</v>
      </c>
      <c r="G555" s="457" t="s">
        <v>276</v>
      </c>
      <c r="H555" s="51"/>
      <c r="I555" s="51"/>
      <c r="J555" s="51"/>
      <c r="K555" s="51"/>
      <c r="L555" s="48">
        <v>26530.037</v>
      </c>
      <c r="M555" s="48">
        <v>26530.037</v>
      </c>
      <c r="N555" s="48">
        <v>26530.037</v>
      </c>
    </row>
    <row r="556" spans="1:14" ht="13.5" hidden="1" thickBot="1">
      <c r="A556" s="232" t="str">
        <f t="shared" si="32"/>
        <v>All CBUsOPSACCO - CUMBERLAND PENCIL CO</v>
      </c>
      <c r="B556" s="233" t="str">
        <f t="shared" si="33"/>
        <v>All CBUs</v>
      </c>
      <c r="C556" s="233" t="str">
        <f t="shared" si="34"/>
        <v>OPS</v>
      </c>
      <c r="D556" s="233" t="str">
        <f t="shared" si="35"/>
        <v>ACCO - CUMBERLAND PENCIL CO</v>
      </c>
      <c r="E556" s="272"/>
      <c r="F556" s="458"/>
      <c r="G556" s="457" t="s">
        <v>488</v>
      </c>
      <c r="H556" s="51"/>
      <c r="I556" s="48">
        <v>0</v>
      </c>
      <c r="J556" s="48">
        <v>0</v>
      </c>
      <c r="K556" s="48">
        <v>0</v>
      </c>
      <c r="L556" s="48">
        <v>0</v>
      </c>
      <c r="M556" s="48">
        <v>0</v>
      </c>
      <c r="N556" s="48">
        <v>0</v>
      </c>
    </row>
    <row r="557" spans="1:14" ht="13.5" hidden="1" thickBot="1">
      <c r="A557" s="232" t="str">
        <f t="shared" si="32"/>
        <v>All CBUsOPSTotal</v>
      </c>
      <c r="B557" s="233" t="str">
        <f t="shared" si="33"/>
        <v>All CBUs</v>
      </c>
      <c r="C557" s="233" t="str">
        <f t="shared" si="34"/>
        <v>OPS</v>
      </c>
      <c r="D557" s="233" t="str">
        <f t="shared" si="35"/>
        <v>Total</v>
      </c>
      <c r="E557" s="272"/>
      <c r="F557" s="459"/>
      <c r="G557" s="457" t="s">
        <v>221</v>
      </c>
      <c r="H557" s="51"/>
      <c r="I557" s="48">
        <v>0</v>
      </c>
      <c r="J557" s="48">
        <v>0</v>
      </c>
      <c r="K557" s="48">
        <v>0</v>
      </c>
      <c r="L557" s="48">
        <v>26530.037</v>
      </c>
      <c r="M557" s="48">
        <v>26530.037</v>
      </c>
      <c r="N557" s="48">
        <v>26530.037</v>
      </c>
    </row>
    <row r="558" spans="1:14" ht="13.5" hidden="1" thickBot="1">
      <c r="A558" s="232" t="str">
        <f t="shared" si="32"/>
        <v>All CBUsEXTERNALMICHAELS GROUP</v>
      </c>
      <c r="B558" s="233" t="str">
        <f t="shared" si="33"/>
        <v>All CBUs</v>
      </c>
      <c r="C558" s="233" t="str">
        <f t="shared" si="34"/>
        <v>EXTERNAL</v>
      </c>
      <c r="D558" s="233" t="str">
        <f t="shared" si="35"/>
        <v>MICHAELS GROUP</v>
      </c>
      <c r="E558" s="272"/>
      <c r="F558" s="457" t="s">
        <v>243</v>
      </c>
      <c r="G558" s="457" t="s">
        <v>247</v>
      </c>
      <c r="H558" s="48">
        <v>792037.429</v>
      </c>
      <c r="I558" s="48">
        <v>895182.53599999996</v>
      </c>
      <c r="J558" s="48">
        <v>1081360.118</v>
      </c>
      <c r="K558" s="48">
        <v>1712853.5970000001</v>
      </c>
      <c r="L558" s="48">
        <v>10713141.808</v>
      </c>
      <c r="M558" s="48">
        <v>10081648.329</v>
      </c>
      <c r="N558" s="48">
        <v>11794501.926000001</v>
      </c>
    </row>
    <row r="559" spans="1:14" ht="13.5" hidden="1" thickBot="1">
      <c r="A559" s="232" t="str">
        <f t="shared" si="32"/>
        <v>All CBUsEXTERNALMACPHERSON'S GROUP</v>
      </c>
      <c r="B559" s="233" t="str">
        <f t="shared" si="33"/>
        <v>All CBUs</v>
      </c>
      <c r="C559" s="233" t="str">
        <f t="shared" si="34"/>
        <v>EXTERNAL</v>
      </c>
      <c r="D559" s="233" t="str">
        <f t="shared" si="35"/>
        <v>MACPHERSON'S GROUP</v>
      </c>
      <c r="E559" s="272"/>
      <c r="F559" s="458"/>
      <c r="G559" s="457" t="s">
        <v>248</v>
      </c>
      <c r="H559" s="48">
        <v>960288.07</v>
      </c>
      <c r="I559" s="48">
        <v>951944.18900000001</v>
      </c>
      <c r="J559" s="48">
        <v>1615640.476</v>
      </c>
      <c r="K559" s="48">
        <v>1614272.656</v>
      </c>
      <c r="L559" s="48">
        <v>9260378.5079999994</v>
      </c>
      <c r="M559" s="48">
        <v>9261746.3279999997</v>
      </c>
      <c r="N559" s="48">
        <v>10876018.983999999</v>
      </c>
    </row>
    <row r="560" spans="1:14" ht="13.5" hidden="1" thickBot="1">
      <c r="A560" s="232" t="str">
        <f t="shared" si="32"/>
        <v>All CBUsEXTERNALDICK BLICK GROUP</v>
      </c>
      <c r="B560" s="233" t="str">
        <f t="shared" si="33"/>
        <v>All CBUs</v>
      </c>
      <c r="C560" s="233" t="str">
        <f t="shared" si="34"/>
        <v>EXTERNAL</v>
      </c>
      <c r="D560" s="233" t="str">
        <f t="shared" si="35"/>
        <v>DICK BLICK GROUP</v>
      </c>
      <c r="E560" s="272"/>
      <c r="F560" s="458"/>
      <c r="G560" s="457" t="s">
        <v>249</v>
      </c>
      <c r="H560" s="48">
        <v>571195.83400000003</v>
      </c>
      <c r="I560" s="48">
        <v>524676.62</v>
      </c>
      <c r="J560" s="48">
        <v>927856.61199999996</v>
      </c>
      <c r="K560" s="48">
        <v>1024971.831</v>
      </c>
      <c r="L560" s="48">
        <v>5485434.0659999996</v>
      </c>
      <c r="M560" s="48">
        <v>5388318.8470000001</v>
      </c>
      <c r="N560" s="48">
        <v>6413290.6780000003</v>
      </c>
    </row>
    <row r="561" spans="1:14" ht="13.5" hidden="1" thickBot="1">
      <c r="A561" s="232" t="str">
        <f t="shared" si="32"/>
        <v>All CBUsEXTERNALTHE RANGE</v>
      </c>
      <c r="B561" s="233" t="str">
        <f t="shared" si="33"/>
        <v>All CBUs</v>
      </c>
      <c r="C561" s="233" t="str">
        <f t="shared" si="34"/>
        <v>EXTERNAL</v>
      </c>
      <c r="D561" s="233" t="str">
        <f t="shared" si="35"/>
        <v>THE RANGE</v>
      </c>
      <c r="E561" s="272"/>
      <c r="F561" s="458"/>
      <c r="G561" s="457" t="s">
        <v>480</v>
      </c>
      <c r="H561" s="48">
        <v>352708.51</v>
      </c>
      <c r="I561" s="48">
        <v>364668.82</v>
      </c>
      <c r="J561" s="48">
        <v>839237.21</v>
      </c>
      <c r="K561" s="48">
        <v>922397.53</v>
      </c>
      <c r="L561" s="48">
        <v>4157006.84</v>
      </c>
      <c r="M561" s="48">
        <v>4073846.52</v>
      </c>
      <c r="N561" s="48">
        <v>4996244.05</v>
      </c>
    </row>
    <row r="562" spans="1:14" ht="13.5" hidden="1" thickBot="1">
      <c r="A562" s="232" t="str">
        <f t="shared" si="32"/>
        <v>All CBUsEXTERNALCULTURA</v>
      </c>
      <c r="B562" s="233" t="str">
        <f t="shared" si="33"/>
        <v>All CBUs</v>
      </c>
      <c r="C562" s="233" t="str">
        <f t="shared" si="34"/>
        <v>EXTERNAL</v>
      </c>
      <c r="D562" s="233" t="str">
        <f t="shared" si="35"/>
        <v>CULTURA</v>
      </c>
      <c r="E562" s="272"/>
      <c r="F562" s="458"/>
      <c r="G562" s="457" t="s">
        <v>371</v>
      </c>
      <c r="H562" s="48">
        <v>284544.72899999999</v>
      </c>
      <c r="I562" s="48">
        <v>255016.247</v>
      </c>
      <c r="J562" s="48">
        <v>402108.41</v>
      </c>
      <c r="K562" s="48">
        <v>664623.85900000005</v>
      </c>
      <c r="L562" s="48">
        <v>4213055.7209999999</v>
      </c>
      <c r="M562" s="48">
        <v>3950540.2719999999</v>
      </c>
      <c r="N562" s="48">
        <v>4615164.1310000001</v>
      </c>
    </row>
    <row r="563" spans="1:14" ht="13.5" hidden="1" thickBot="1">
      <c r="A563" s="232" t="str">
        <f t="shared" si="32"/>
        <v>All CBUsEXTERNALHOBBY LOBBY GROUP</v>
      </c>
      <c r="B563" s="233" t="str">
        <f t="shared" si="33"/>
        <v>All CBUs</v>
      </c>
      <c r="C563" s="233" t="str">
        <f t="shared" si="34"/>
        <v>EXTERNAL</v>
      </c>
      <c r="D563" s="233" t="str">
        <f t="shared" si="35"/>
        <v>HOBBY LOBBY GROUP</v>
      </c>
      <c r="E563" s="272"/>
      <c r="F563" s="458"/>
      <c r="G563" s="457" t="s">
        <v>250</v>
      </c>
      <c r="H563" s="48">
        <v>177315.67499999999</v>
      </c>
      <c r="I563" s="48">
        <v>268431.85700000002</v>
      </c>
      <c r="J563" s="48">
        <v>394426.44300000003</v>
      </c>
      <c r="K563" s="48">
        <v>575430.69999999995</v>
      </c>
      <c r="L563" s="48">
        <v>2670024.0819999999</v>
      </c>
      <c r="M563" s="48">
        <v>2489019.8250000002</v>
      </c>
      <c r="N563" s="48">
        <v>3064450.5249999999</v>
      </c>
    </row>
    <row r="564" spans="1:14" ht="13.5" hidden="1" thickBot="1">
      <c r="A564" s="232" t="str">
        <f t="shared" si="32"/>
        <v>All CBUsEXTERNALAMAZON GROUP</v>
      </c>
      <c r="B564" s="233" t="str">
        <f t="shared" si="33"/>
        <v>All CBUs</v>
      </c>
      <c r="C564" s="233" t="str">
        <f t="shared" si="34"/>
        <v>EXTERNAL</v>
      </c>
      <c r="D564" s="233" t="str">
        <f t="shared" si="35"/>
        <v>AMAZON GROUP</v>
      </c>
      <c r="E564" s="272"/>
      <c r="F564" s="458"/>
      <c r="G564" s="457" t="s">
        <v>448</v>
      </c>
      <c r="H564" s="48">
        <v>206463.633</v>
      </c>
      <c r="I564" s="48">
        <v>75986.941999999995</v>
      </c>
      <c r="J564" s="48">
        <v>152494.23800000001</v>
      </c>
      <c r="K564" s="48">
        <v>429139.63500000001</v>
      </c>
      <c r="L564" s="48">
        <v>2417209.34</v>
      </c>
      <c r="M564" s="48">
        <v>2140563.943</v>
      </c>
      <c r="N564" s="48">
        <v>2569703.5780000002</v>
      </c>
    </row>
    <row r="565" spans="1:14" ht="13.5" hidden="1" thickBot="1">
      <c r="A565" s="232" t="str">
        <f t="shared" si="32"/>
        <v>All CBUsEXTERNALGERSTÄCKER GROUP</v>
      </c>
      <c r="B565" s="233" t="str">
        <f t="shared" si="33"/>
        <v>All CBUs</v>
      </c>
      <c r="C565" s="233" t="str">
        <f t="shared" si="34"/>
        <v>EXTERNAL</v>
      </c>
      <c r="D565" s="233" t="str">
        <f t="shared" si="35"/>
        <v>GERSTÄCKER GROUP</v>
      </c>
      <c r="E565" s="272"/>
      <c r="F565" s="458"/>
      <c r="G565" s="457" t="s">
        <v>317</v>
      </c>
      <c r="H565" s="48">
        <v>186139.85800000001</v>
      </c>
      <c r="I565" s="48">
        <v>191116.389</v>
      </c>
      <c r="J565" s="48">
        <v>366171.30499999999</v>
      </c>
      <c r="K565" s="48">
        <v>309193.397</v>
      </c>
      <c r="L565" s="48">
        <v>1640310.36</v>
      </c>
      <c r="M565" s="48">
        <v>1697288.2679999999</v>
      </c>
      <c r="N565" s="48">
        <v>2006481.665</v>
      </c>
    </row>
    <row r="566" spans="1:14" ht="13.5" hidden="1" thickBot="1">
      <c r="A566" s="232" t="str">
        <f t="shared" si="32"/>
        <v>All CBUsEXTERNALJERRY'S ARTARAMA GROUP</v>
      </c>
      <c r="B566" s="233" t="str">
        <f t="shared" si="33"/>
        <v>All CBUs</v>
      </c>
      <c r="C566" s="233" t="str">
        <f t="shared" si="34"/>
        <v>EXTERNAL</v>
      </c>
      <c r="D566" s="233" t="str">
        <f t="shared" si="35"/>
        <v>JERRY'S ARTARAMA GROUP</v>
      </c>
      <c r="E566" s="272"/>
      <c r="F566" s="458"/>
      <c r="G566" s="457" t="s">
        <v>447</v>
      </c>
      <c r="H566" s="48">
        <v>73753.247000000003</v>
      </c>
      <c r="I566" s="48">
        <v>127733.68</v>
      </c>
      <c r="J566" s="48">
        <v>253912.95499999999</v>
      </c>
      <c r="K566" s="48">
        <v>201940.15400000001</v>
      </c>
      <c r="L566" s="48">
        <v>1652080.5179999999</v>
      </c>
      <c r="M566" s="48">
        <v>1704053.3189999999</v>
      </c>
      <c r="N566" s="48">
        <v>1905993.473</v>
      </c>
    </row>
    <row r="567" spans="1:14" ht="13.5" hidden="1" thickBot="1">
      <c r="A567" s="232" t="str">
        <f t="shared" si="32"/>
        <v>All CBUsEXTERNALCLAS OHLSON AB</v>
      </c>
      <c r="B567" s="233" t="str">
        <f t="shared" si="33"/>
        <v>All CBUs</v>
      </c>
      <c r="C567" s="233" t="str">
        <f t="shared" si="34"/>
        <v>EXTERNAL</v>
      </c>
      <c r="D567" s="233" t="str">
        <f t="shared" si="35"/>
        <v>CLAS OHLSON AB</v>
      </c>
      <c r="E567" s="272"/>
      <c r="F567" s="458"/>
      <c r="G567" s="457" t="s">
        <v>427</v>
      </c>
      <c r="H567" s="48">
        <v>106804.351</v>
      </c>
      <c r="I567" s="48">
        <v>70477.546000000002</v>
      </c>
      <c r="J567" s="48">
        <v>138088.75099999999</v>
      </c>
      <c r="K567" s="48">
        <v>232315.264</v>
      </c>
      <c r="L567" s="48">
        <v>1544529.7309999999</v>
      </c>
      <c r="M567" s="48">
        <v>1450303.2180000001</v>
      </c>
      <c r="N567" s="48">
        <v>1682618.4820000001</v>
      </c>
    </row>
    <row r="568" spans="1:14" ht="13.5" hidden="1" thickBot="1">
      <c r="A568" s="232" t="str">
        <f t="shared" si="32"/>
        <v>All CBUsEXTERNALSubtotal (excluded)</v>
      </c>
      <c r="B568" s="233" t="str">
        <f t="shared" si="33"/>
        <v>All CBUs</v>
      </c>
      <c r="C568" s="233" t="str">
        <f t="shared" si="34"/>
        <v>EXTERNAL</v>
      </c>
      <c r="D568" s="233" t="str">
        <f t="shared" si="35"/>
        <v>Subtotal (excluded)</v>
      </c>
      <c r="E568" s="272"/>
      <c r="F568" s="458"/>
      <c r="G568" s="457" t="s">
        <v>272</v>
      </c>
      <c r="H568" s="48">
        <v>5857948.2729999898</v>
      </c>
      <c r="I568" s="48">
        <v>6035036.4479999999</v>
      </c>
      <c r="J568" s="48">
        <v>11538694.384</v>
      </c>
      <c r="K568" s="48">
        <v>11565639.968</v>
      </c>
      <c r="L568" s="48">
        <v>79437110.890999898</v>
      </c>
      <c r="M568" s="48">
        <v>79422212.941</v>
      </c>
      <c r="N568" s="48">
        <v>34161582.291999899</v>
      </c>
    </row>
    <row r="569" spans="1:14" ht="13.5" hidden="1" thickBot="1">
      <c r="A569" s="232" t="str">
        <f t="shared" si="32"/>
        <v>All CBUsEXTERNALTotal</v>
      </c>
      <c r="B569" s="233" t="str">
        <f t="shared" si="33"/>
        <v>All CBUs</v>
      </c>
      <c r="C569" s="233" t="str">
        <f t="shared" si="34"/>
        <v>EXTERNAL</v>
      </c>
      <c r="D569" s="233" t="str">
        <f t="shared" si="35"/>
        <v>Total</v>
      </c>
      <c r="E569" s="273"/>
      <c r="F569" s="459"/>
      <c r="G569" s="457" t="s">
        <v>221</v>
      </c>
      <c r="H569" s="48">
        <v>9569199.6089999899</v>
      </c>
      <c r="I569" s="48">
        <v>9760271.2740000002</v>
      </c>
      <c r="J569" s="48">
        <v>17709990.901999999</v>
      </c>
      <c r="K569" s="48">
        <v>19252778.590999998</v>
      </c>
      <c r="L569" s="48">
        <v>123190281.86499999</v>
      </c>
      <c r="M569" s="48">
        <v>121659541.81</v>
      </c>
      <c r="N569" s="48">
        <v>141447003.43799999</v>
      </c>
    </row>
    <row r="570" spans="1:14" hidden="1">
      <c r="A570" s="232" t="str">
        <f t="shared" si="32"/>
        <v>42066EXTERNALTotal</v>
      </c>
      <c r="B570" s="233">
        <f t="shared" si="33"/>
        <v>42066</v>
      </c>
      <c r="C570" s="233" t="str">
        <f t="shared" si="34"/>
        <v>EXTERNAL</v>
      </c>
      <c r="D570" s="233" t="str">
        <f t="shared" si="35"/>
        <v>Total</v>
      </c>
      <c r="E570" s="460">
        <v>42066</v>
      </c>
      <c r="F570" s="456"/>
      <c r="G570" s="456"/>
      <c r="H570" s="456"/>
      <c r="I570" s="456"/>
      <c r="J570" s="455">
        <v>0.58776620000000002</v>
      </c>
      <c r="K570" s="456"/>
      <c r="L570" s="456"/>
      <c r="M570" s="456"/>
      <c r="N570" s="456"/>
    </row>
  </sheetData>
  <autoFilter ref="A4:P570" xr:uid="{00000000-0009-0000-0000-00000C000000}">
    <filterColumn colId="1">
      <filters>
        <filter val="NORTH AMERICA"/>
      </filters>
    </filterColumn>
  </autoFilter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2"/>
  <sheetViews>
    <sheetView zoomScaleNormal="100" workbookViewId="0" xr3:uid="{274F5AE0-5452-572F-8038-C13FFDA59D49}">
      <pane xSplit="1" ySplit="4" topLeftCell="B5" activePane="bottomRight" state="frozen"/>
      <selection pane="bottomLeft" activeCell="A5" sqref="A5"/>
      <selection pane="topRight" activeCell="B1" sqref="B1"/>
      <selection pane="bottomRight" activeCell="P14" sqref="P14"/>
    </sheetView>
  </sheetViews>
  <sheetFormatPr defaultRowHeight="12.75"/>
  <cols>
    <col min="2" max="2" width="15.42578125" customWidth="1"/>
    <col min="9" max="9" width="9.7109375" customWidth="1"/>
    <col min="13" max="13" width="12.42578125" customWidth="1"/>
  </cols>
  <sheetData>
    <row r="1" spans="1:13" s="196" customFormat="1">
      <c r="A1" s="456"/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3" s="196" customFormat="1">
      <c r="A2" s="456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</row>
    <row r="3" spans="1:13" s="196" customFormat="1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</row>
    <row r="4" spans="1:13">
      <c r="A4" s="202"/>
      <c r="B4" s="203" t="s">
        <v>489</v>
      </c>
      <c r="C4" s="203" t="s">
        <v>490</v>
      </c>
      <c r="D4" s="203" t="s">
        <v>491</v>
      </c>
      <c r="E4" s="203" t="s">
        <v>492</v>
      </c>
      <c r="F4" s="203" t="s">
        <v>493</v>
      </c>
      <c r="G4" s="203" t="s">
        <v>494</v>
      </c>
      <c r="H4" s="203" t="s">
        <v>495</v>
      </c>
      <c r="I4" s="203" t="s">
        <v>496</v>
      </c>
      <c r="J4" s="203" t="s">
        <v>497</v>
      </c>
      <c r="K4" s="203" t="s">
        <v>498</v>
      </c>
      <c r="L4" s="203" t="s">
        <v>499</v>
      </c>
      <c r="M4" s="203" t="s">
        <v>500</v>
      </c>
    </row>
    <row r="5" spans="1:13" ht="38.25">
      <c r="A5" s="564" t="s">
        <v>13</v>
      </c>
      <c r="B5" s="204"/>
      <c r="C5" s="205"/>
      <c r="D5" s="204"/>
      <c r="E5" s="204"/>
      <c r="F5" s="204"/>
      <c r="G5" s="206" t="s">
        <v>501</v>
      </c>
      <c r="H5" s="206" t="s">
        <v>502</v>
      </c>
      <c r="I5" s="204"/>
      <c r="J5" s="204"/>
      <c r="K5" s="206" t="s">
        <v>502</v>
      </c>
      <c r="L5" s="204"/>
      <c r="M5" s="206" t="s">
        <v>503</v>
      </c>
    </row>
    <row r="6" spans="1:13" ht="26.25">
      <c r="A6" s="565"/>
      <c r="B6" s="207" t="s">
        <v>504</v>
      </c>
      <c r="C6" s="205"/>
      <c r="D6" s="204"/>
      <c r="E6" s="208"/>
      <c r="F6" s="209" t="s">
        <v>505</v>
      </c>
      <c r="G6" s="204"/>
      <c r="H6" s="204"/>
      <c r="I6" s="204"/>
      <c r="J6" s="204"/>
      <c r="K6" s="204"/>
      <c r="L6" s="204"/>
      <c r="M6" s="206" t="s">
        <v>506</v>
      </c>
    </row>
    <row r="7" spans="1:13" ht="26.25">
      <c r="A7" s="565"/>
      <c r="B7" s="205"/>
      <c r="C7" s="204"/>
      <c r="D7" s="204"/>
      <c r="E7" s="210"/>
      <c r="F7" s="451"/>
      <c r="G7" s="209" t="s">
        <v>507</v>
      </c>
      <c r="H7" s="209" t="s">
        <v>508</v>
      </c>
      <c r="I7" s="204"/>
      <c r="J7" s="204"/>
      <c r="K7" s="204"/>
      <c r="L7" s="204"/>
      <c r="M7" s="206" t="s">
        <v>509</v>
      </c>
    </row>
    <row r="8" spans="1:13">
      <c r="A8" s="565"/>
      <c r="B8" s="579" t="s">
        <v>510</v>
      </c>
      <c r="C8" s="532"/>
      <c r="D8" s="532"/>
      <c r="E8" s="581"/>
      <c r="F8" s="532"/>
      <c r="G8" s="577" t="s">
        <v>511</v>
      </c>
      <c r="H8" s="577" t="s">
        <v>512</v>
      </c>
      <c r="I8" s="532"/>
      <c r="J8" s="532"/>
      <c r="K8" s="532"/>
      <c r="L8" s="532"/>
      <c r="M8" s="532"/>
    </row>
    <row r="9" spans="1:13" ht="45.75" customHeight="1">
      <c r="A9" s="565"/>
      <c r="B9" s="580"/>
      <c r="C9" s="534"/>
      <c r="D9" s="534"/>
      <c r="E9" s="582"/>
      <c r="F9" s="534"/>
      <c r="G9" s="578"/>
      <c r="H9" s="578"/>
      <c r="I9" s="534"/>
      <c r="J9" s="534"/>
      <c r="K9" s="534"/>
      <c r="L9" s="534"/>
      <c r="M9" s="534"/>
    </row>
    <row r="10" spans="1:13" ht="24">
      <c r="A10" s="565"/>
      <c r="B10" s="207" t="s">
        <v>513</v>
      </c>
      <c r="C10" s="204"/>
      <c r="D10" s="204"/>
      <c r="E10" s="206" t="s">
        <v>514</v>
      </c>
      <c r="F10" s="204"/>
      <c r="G10" s="204"/>
      <c r="H10" s="204"/>
      <c r="I10" s="204"/>
      <c r="J10" s="204"/>
      <c r="K10" s="204"/>
      <c r="L10" s="211"/>
      <c r="M10" s="204"/>
    </row>
    <row r="11" spans="1:13">
      <c r="A11" s="566"/>
      <c r="B11" s="558" t="s">
        <v>515</v>
      </c>
      <c r="C11" s="559"/>
      <c r="D11" s="559"/>
      <c r="E11" s="559"/>
      <c r="F11" s="559"/>
      <c r="G11" s="559"/>
      <c r="H11" s="559"/>
      <c r="I11" s="559"/>
      <c r="J11" s="560"/>
      <c r="K11" s="204"/>
      <c r="L11" s="204"/>
      <c r="M11" s="204"/>
    </row>
    <row r="12" spans="1:13" ht="25.5">
      <c r="A12" s="212"/>
      <c r="B12" s="561" t="s">
        <v>516</v>
      </c>
      <c r="C12" s="562"/>
      <c r="D12" s="562"/>
      <c r="E12" s="562"/>
      <c r="F12" s="562"/>
      <c r="G12" s="562"/>
      <c r="H12" s="562"/>
      <c r="I12" s="562"/>
      <c r="J12" s="563"/>
      <c r="K12" s="213"/>
      <c r="L12" s="213"/>
      <c r="M12" s="213"/>
    </row>
    <row r="13" spans="1:13" ht="48">
      <c r="A13" s="564" t="s">
        <v>517</v>
      </c>
      <c r="B13" s="209" t="s">
        <v>518</v>
      </c>
      <c r="C13" s="204"/>
      <c r="D13" s="204"/>
      <c r="E13" s="204"/>
      <c r="F13" s="204"/>
      <c r="G13" s="214"/>
      <c r="H13" s="204"/>
      <c r="I13" s="215" t="s">
        <v>519</v>
      </c>
      <c r="J13" s="204"/>
      <c r="K13" s="204"/>
      <c r="L13" s="204"/>
      <c r="M13" s="204"/>
    </row>
    <row r="14" spans="1:13" ht="36">
      <c r="A14" s="565"/>
      <c r="B14" s="216" t="s">
        <v>520</v>
      </c>
      <c r="C14" s="204"/>
      <c r="D14" s="204"/>
      <c r="E14" s="204"/>
      <c r="F14" s="204"/>
      <c r="G14" s="217" t="s">
        <v>521</v>
      </c>
      <c r="H14" s="538" t="s">
        <v>522</v>
      </c>
      <c r="I14" s="567"/>
      <c r="J14" s="539"/>
      <c r="K14" s="204"/>
      <c r="L14" s="204"/>
      <c r="M14" s="204"/>
    </row>
    <row r="15" spans="1:13" ht="23.25">
      <c r="A15" s="565"/>
      <c r="B15" s="204"/>
      <c r="C15" s="204"/>
      <c r="D15" s="204"/>
      <c r="E15" s="204"/>
      <c r="F15" s="204"/>
      <c r="G15" s="204"/>
      <c r="H15" s="568"/>
      <c r="I15" s="569"/>
      <c r="J15" s="570"/>
      <c r="K15" s="571" t="s">
        <v>523</v>
      </c>
      <c r="L15" s="572"/>
      <c r="M15" s="573"/>
    </row>
    <row r="16" spans="1:13" ht="24" customHeight="1">
      <c r="A16" s="565"/>
      <c r="B16" s="204"/>
      <c r="C16" s="204"/>
      <c r="D16" s="204"/>
      <c r="E16" s="574" t="s">
        <v>524</v>
      </c>
      <c r="F16" s="575"/>
      <c r="G16" s="576"/>
      <c r="H16" s="568"/>
      <c r="I16" s="569"/>
      <c r="J16" s="570"/>
      <c r="K16" s="571" t="s">
        <v>525</v>
      </c>
      <c r="L16" s="572"/>
      <c r="M16" s="573"/>
    </row>
    <row r="17" spans="1:13">
      <c r="A17" s="565"/>
      <c r="B17" s="532"/>
      <c r="C17" s="532"/>
      <c r="D17" s="532"/>
      <c r="E17" s="540" t="s">
        <v>526</v>
      </c>
      <c r="F17" s="541"/>
      <c r="G17" s="542"/>
      <c r="H17" s="549" t="s">
        <v>527</v>
      </c>
      <c r="I17" s="550"/>
      <c r="J17" s="551"/>
      <c r="K17" s="532"/>
      <c r="L17" s="532"/>
      <c r="M17" s="532"/>
    </row>
    <row r="18" spans="1:13">
      <c r="A18" s="565"/>
      <c r="B18" s="533"/>
      <c r="C18" s="533"/>
      <c r="D18" s="533"/>
      <c r="E18" s="543"/>
      <c r="F18" s="544"/>
      <c r="G18" s="545"/>
      <c r="H18" s="552"/>
      <c r="I18" s="553"/>
      <c r="J18" s="554"/>
      <c r="K18" s="533"/>
      <c r="L18" s="533"/>
      <c r="M18" s="533"/>
    </row>
    <row r="19" spans="1:13">
      <c r="A19" s="565"/>
      <c r="B19" s="534"/>
      <c r="C19" s="534"/>
      <c r="D19" s="534"/>
      <c r="E19" s="546"/>
      <c r="F19" s="547"/>
      <c r="G19" s="548"/>
      <c r="H19" s="555"/>
      <c r="I19" s="556"/>
      <c r="J19" s="557"/>
      <c r="K19" s="534"/>
      <c r="L19" s="534"/>
      <c r="M19" s="534"/>
    </row>
    <row r="20" spans="1:13">
      <c r="A20" s="565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</row>
    <row r="21" spans="1:13" ht="23.25">
      <c r="A21" s="565"/>
      <c r="B21" s="204"/>
      <c r="C21" s="204"/>
      <c r="D21" s="204"/>
      <c r="E21" s="535"/>
      <c r="F21" s="536"/>
      <c r="G21" s="204"/>
      <c r="H21" s="204"/>
      <c r="I21" s="204"/>
      <c r="J21" s="204"/>
      <c r="K21" s="204"/>
      <c r="L21" s="204"/>
      <c r="M21" s="204"/>
    </row>
    <row r="22" spans="1:13" ht="36" customHeight="1">
      <c r="A22" s="566"/>
      <c r="B22" s="204"/>
      <c r="C22" s="535"/>
      <c r="D22" s="537"/>
      <c r="E22" s="536"/>
      <c r="F22" s="204"/>
      <c r="G22" s="204"/>
      <c r="H22" s="204"/>
      <c r="I22" s="204"/>
      <c r="J22" s="538" t="s">
        <v>528</v>
      </c>
      <c r="K22" s="539"/>
      <c r="L22" s="204"/>
      <c r="M22" s="204"/>
    </row>
  </sheetData>
  <mergeCells count="33">
    <mergeCell ref="F8:F9"/>
    <mergeCell ref="A5:A11"/>
    <mergeCell ref="B8:B9"/>
    <mergeCell ref="C8:C9"/>
    <mergeCell ref="D8:D9"/>
    <mergeCell ref="E8:E9"/>
    <mergeCell ref="M8:M9"/>
    <mergeCell ref="B11:J11"/>
    <mergeCell ref="B12:J12"/>
    <mergeCell ref="A13:A22"/>
    <mergeCell ref="H14:J14"/>
    <mergeCell ref="H15:J15"/>
    <mergeCell ref="K15:M15"/>
    <mergeCell ref="E16:G16"/>
    <mergeCell ref="H16:J16"/>
    <mergeCell ref="K16:M16"/>
    <mergeCell ref="G8:G9"/>
    <mergeCell ref="H8:H9"/>
    <mergeCell ref="I8:I9"/>
    <mergeCell ref="J8:J9"/>
    <mergeCell ref="K8:K9"/>
    <mergeCell ref="L8:L9"/>
    <mergeCell ref="B17:B19"/>
    <mergeCell ref="C17:C19"/>
    <mergeCell ref="D17:D19"/>
    <mergeCell ref="E17:G19"/>
    <mergeCell ref="H17:J19"/>
    <mergeCell ref="L17:L19"/>
    <mergeCell ref="M17:M19"/>
    <mergeCell ref="E21:F21"/>
    <mergeCell ref="C22:E22"/>
    <mergeCell ref="J22:K22"/>
    <mergeCell ref="K17:K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N38"/>
  <sheetViews>
    <sheetView showGridLines="0" zoomScale="90" zoomScaleNormal="90" workbookViewId="0" xr3:uid="{33642244-9AC9-5136-AF77-195C889548CE}">
      <selection activeCell="G41" sqref="G41"/>
    </sheetView>
  </sheetViews>
  <sheetFormatPr defaultRowHeight="12.75"/>
  <cols>
    <col min="1" max="1" width="4.42578125" customWidth="1"/>
    <col min="2" max="2" width="25.7109375" customWidth="1"/>
    <col min="3" max="3" width="6.7109375" style="274" bestFit="1" customWidth="1"/>
    <col min="4" max="4" width="16.140625" customWidth="1"/>
  </cols>
  <sheetData>
    <row r="2" spans="2:14">
      <c r="B2" s="522" t="str">
        <f>'Brand FC1'!C3&amp;" - "&amp;"2015 FC1 P&amp;L"</f>
        <v>NORTH AMERICA - 2015 FC1 P&amp;L</v>
      </c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4"/>
    </row>
    <row r="4" spans="2:14">
      <c r="B4" s="36"/>
      <c r="C4" s="98"/>
      <c r="D4" s="42" t="s">
        <v>529</v>
      </c>
      <c r="E4" s="42" t="s">
        <v>530</v>
      </c>
      <c r="F4" s="583" t="s">
        <v>531</v>
      </c>
      <c r="G4" s="584"/>
      <c r="H4" s="584"/>
      <c r="I4" s="584"/>
      <c r="J4" s="584"/>
      <c r="K4" s="584"/>
      <c r="L4" s="584"/>
      <c r="M4" s="584"/>
      <c r="N4" s="585"/>
    </row>
    <row r="5" spans="2:14">
      <c r="B5" s="37"/>
      <c r="C5" s="38"/>
      <c r="D5" s="38"/>
      <c r="E5" s="157"/>
      <c r="F5" s="37"/>
      <c r="G5" s="3"/>
      <c r="H5" s="3"/>
      <c r="I5" s="3"/>
      <c r="J5" s="3"/>
      <c r="K5" s="3"/>
      <c r="L5" s="3"/>
      <c r="M5" s="3"/>
      <c r="N5" s="38"/>
    </row>
    <row r="6" spans="2:14">
      <c r="B6" s="37" t="s">
        <v>532</v>
      </c>
      <c r="C6" s="38"/>
      <c r="D6" s="99">
        <f>'Brand FC1'!L23</f>
        <v>54160</v>
      </c>
      <c r="E6" s="223">
        <f>D6/$D$14</f>
        <v>1.0869565217391306</v>
      </c>
      <c r="F6" s="37"/>
      <c r="G6" s="3"/>
      <c r="H6" s="3"/>
      <c r="I6" s="3"/>
      <c r="J6" s="3"/>
      <c r="K6" s="3"/>
      <c r="L6" s="3"/>
      <c r="M6" s="3"/>
      <c r="N6" s="38"/>
    </row>
    <row r="7" spans="2:14">
      <c r="B7" s="37"/>
      <c r="C7" s="38"/>
      <c r="D7" s="99"/>
      <c r="E7" s="224"/>
      <c r="F7" s="37"/>
      <c r="G7" s="3"/>
      <c r="H7" s="3"/>
      <c r="I7" s="3"/>
      <c r="J7" s="3"/>
      <c r="K7" s="3"/>
      <c r="L7" s="3"/>
      <c r="M7" s="3"/>
      <c r="N7" s="38"/>
    </row>
    <row r="8" spans="2:14" s="274" customFormat="1">
      <c r="B8" s="81" t="s">
        <v>533</v>
      </c>
      <c r="C8" s="178"/>
      <c r="D8" s="99">
        <f>D6*C9</f>
        <v>2978.8</v>
      </c>
      <c r="E8" s="223">
        <f>D8/$D$14</f>
        <v>5.9782608695652183E-2</v>
      </c>
      <c r="F8" s="37"/>
      <c r="G8" s="3"/>
      <c r="H8" s="3"/>
      <c r="I8" s="3"/>
      <c r="J8" s="3"/>
      <c r="K8" s="3"/>
      <c r="L8" s="3"/>
      <c r="M8" s="3"/>
      <c r="N8" s="38"/>
    </row>
    <row r="9" spans="2:14" s="274" customFormat="1">
      <c r="B9" s="81"/>
      <c r="C9" s="348">
        <v>5.5E-2</v>
      </c>
      <c r="D9" s="99"/>
      <c r="E9" s="223"/>
      <c r="F9" s="37"/>
      <c r="G9" s="3"/>
      <c r="H9" s="3"/>
      <c r="I9" s="3"/>
      <c r="J9" s="3"/>
      <c r="K9" s="3"/>
      <c r="L9" s="3"/>
      <c r="M9" s="3"/>
      <c r="N9" s="38"/>
    </row>
    <row r="10" spans="2:14" s="274" customFormat="1">
      <c r="B10" s="81" t="s">
        <v>534</v>
      </c>
      <c r="C10" s="349"/>
      <c r="D10" s="99">
        <f>D6*C11</f>
        <v>1354</v>
      </c>
      <c r="E10" s="223">
        <f>D10/$D$14</f>
        <v>2.7173913043478264E-2</v>
      </c>
      <c r="F10" s="37"/>
      <c r="G10" s="3"/>
      <c r="H10" s="3"/>
      <c r="I10" s="3"/>
      <c r="J10" s="3"/>
      <c r="K10" s="3"/>
      <c r="L10" s="3"/>
      <c r="M10" s="3"/>
      <c r="N10" s="38"/>
    </row>
    <row r="11" spans="2:14" s="274" customFormat="1">
      <c r="B11" s="81"/>
      <c r="C11" s="348">
        <v>2.5000000000000001E-2</v>
      </c>
      <c r="D11" s="99"/>
      <c r="E11" s="223"/>
      <c r="F11" s="37"/>
      <c r="G11" s="3"/>
      <c r="H11" s="3"/>
      <c r="I11" s="3"/>
      <c r="J11" s="3"/>
      <c r="K11" s="3"/>
      <c r="L11" s="3"/>
      <c r="M11" s="3"/>
      <c r="N11" s="38"/>
    </row>
    <row r="12" spans="2:14">
      <c r="B12" s="37" t="s">
        <v>9</v>
      </c>
      <c r="C12" s="38"/>
      <c r="D12" s="99">
        <f>D8+D10</f>
        <v>4332.8</v>
      </c>
      <c r="E12" s="223">
        <f>D12/$D$14</f>
        <v>8.6956521739130446E-2</v>
      </c>
      <c r="F12" s="37"/>
      <c r="G12" s="3"/>
      <c r="H12" s="3"/>
      <c r="I12" s="3"/>
      <c r="J12" s="3"/>
      <c r="K12" s="3"/>
      <c r="L12" s="3"/>
      <c r="M12" s="3"/>
      <c r="N12" s="38"/>
    </row>
    <row r="13" spans="2:14">
      <c r="B13" s="37"/>
      <c r="C13" s="38"/>
      <c r="D13" s="99"/>
      <c r="E13" s="224"/>
      <c r="F13" s="37"/>
      <c r="G13" s="3"/>
      <c r="H13" s="3"/>
      <c r="I13" s="3"/>
      <c r="J13" s="3"/>
      <c r="K13" s="3"/>
      <c r="L13" s="3"/>
      <c r="M13" s="3"/>
      <c r="N13" s="38"/>
    </row>
    <row r="14" spans="2:14" ht="15">
      <c r="B14" s="39" t="s">
        <v>535</v>
      </c>
      <c r="C14" s="346"/>
      <c r="D14" s="341">
        <f>D6-D12</f>
        <v>49827.199999999997</v>
      </c>
      <c r="E14" s="223">
        <f>D14/$D$14</f>
        <v>1</v>
      </c>
      <c r="F14" s="37"/>
      <c r="G14" s="3"/>
      <c r="H14" s="3"/>
      <c r="I14" s="3"/>
      <c r="J14" s="3"/>
      <c r="K14" s="3"/>
      <c r="L14" s="3"/>
      <c r="M14" s="3"/>
      <c r="N14" s="38"/>
    </row>
    <row r="15" spans="2:14">
      <c r="B15" s="37"/>
      <c r="C15" s="38"/>
      <c r="D15" s="99"/>
      <c r="E15" s="224"/>
      <c r="F15" s="37"/>
      <c r="G15" s="3"/>
      <c r="H15" s="3"/>
      <c r="I15" s="3"/>
      <c r="J15" s="3"/>
      <c r="K15" s="3"/>
      <c r="L15" s="3"/>
      <c r="M15" s="3"/>
      <c r="N15" s="38"/>
    </row>
    <row r="16" spans="2:14">
      <c r="B16" s="81" t="s">
        <v>536</v>
      </c>
      <c r="C16" s="178"/>
      <c r="D16" s="141">
        <v>25000</v>
      </c>
      <c r="E16" s="223">
        <f>D16/$D$14</f>
        <v>0.50173399267869756</v>
      </c>
      <c r="F16" s="37"/>
      <c r="G16" s="3"/>
      <c r="H16" s="3"/>
      <c r="I16" s="3"/>
      <c r="J16" s="3"/>
      <c r="K16" s="3"/>
      <c r="L16" s="3"/>
      <c r="M16" s="3"/>
      <c r="N16" s="38"/>
    </row>
    <row r="17" spans="2:14">
      <c r="B17" s="37"/>
      <c r="C17" s="38"/>
      <c r="D17" s="99"/>
      <c r="E17" s="224"/>
      <c r="F17" s="37"/>
      <c r="G17" s="3"/>
      <c r="H17" s="3"/>
      <c r="I17" s="3"/>
      <c r="J17" s="3"/>
      <c r="K17" s="3"/>
      <c r="L17" s="3"/>
      <c r="M17" s="3"/>
      <c r="N17" s="38"/>
    </row>
    <row r="18" spans="2:14">
      <c r="B18" s="81" t="s">
        <v>537</v>
      </c>
      <c r="C18" s="178"/>
      <c r="D18" s="99">
        <f>D14-D16</f>
        <v>24827.199999999997</v>
      </c>
      <c r="E18" s="223">
        <f>D18/$D$14</f>
        <v>0.49826600732130238</v>
      </c>
      <c r="F18" s="37"/>
      <c r="G18" s="3"/>
      <c r="H18" s="3"/>
      <c r="I18" s="3"/>
      <c r="J18" s="3"/>
      <c r="K18" s="3"/>
      <c r="L18" s="3"/>
      <c r="M18" s="3"/>
      <c r="N18" s="38"/>
    </row>
    <row r="19" spans="2:14">
      <c r="B19" s="81" t="s">
        <v>538</v>
      </c>
      <c r="C19" s="178"/>
      <c r="D19" s="342">
        <f>(D6-D16)/D6</f>
        <v>0.53840472673559825</v>
      </c>
      <c r="E19" s="224"/>
      <c r="F19" s="37"/>
      <c r="G19" s="3"/>
      <c r="H19" s="3"/>
      <c r="I19" s="3"/>
      <c r="J19" s="3"/>
      <c r="K19" s="3"/>
      <c r="L19" s="3"/>
      <c r="M19" s="3"/>
      <c r="N19" s="38"/>
    </row>
    <row r="20" spans="2:14" s="56" customFormat="1">
      <c r="B20" s="37"/>
      <c r="C20" s="38"/>
      <c r="D20" s="342"/>
      <c r="E20" s="224"/>
      <c r="F20" s="37"/>
      <c r="G20" s="3"/>
      <c r="H20" s="3"/>
      <c r="I20" s="3"/>
      <c r="J20" s="3"/>
      <c r="K20" s="3"/>
      <c r="L20" s="3"/>
      <c r="M20" s="3"/>
      <c r="N20" s="38"/>
    </row>
    <row r="21" spans="2:14">
      <c r="B21" s="37" t="s">
        <v>539</v>
      </c>
      <c r="C21" s="38"/>
      <c r="D21" s="38"/>
      <c r="E21" s="224"/>
      <c r="F21" s="37"/>
      <c r="G21" s="3"/>
      <c r="H21" s="3"/>
      <c r="I21" s="3"/>
      <c r="J21" s="3"/>
      <c r="K21" s="3"/>
      <c r="L21" s="3"/>
      <c r="M21" s="3"/>
      <c r="N21" s="38"/>
    </row>
    <row r="22" spans="2:14">
      <c r="B22" s="37" t="s">
        <v>540</v>
      </c>
      <c r="C22" s="38"/>
      <c r="D22" s="141">
        <v>500</v>
      </c>
      <c r="E22" s="223">
        <f t="shared" ref="E22:E37" si="0">D22/$D$14</f>
        <v>1.0034679853573952E-2</v>
      </c>
      <c r="F22" s="37"/>
      <c r="G22" s="3"/>
      <c r="H22" s="3"/>
      <c r="I22" s="3"/>
      <c r="J22" s="3"/>
      <c r="K22" s="3"/>
      <c r="L22" s="3"/>
      <c r="M22" s="3"/>
      <c r="N22" s="38"/>
    </row>
    <row r="23" spans="2:14">
      <c r="B23" s="37" t="s">
        <v>541</v>
      </c>
      <c r="C23" s="38"/>
      <c r="D23" s="141">
        <v>1000</v>
      </c>
      <c r="E23" s="223">
        <f t="shared" si="0"/>
        <v>2.0069359707147905E-2</v>
      </c>
      <c r="F23" s="37"/>
      <c r="G23" s="3"/>
      <c r="H23" s="3"/>
      <c r="I23" s="3"/>
      <c r="J23" s="3"/>
      <c r="K23" s="3"/>
      <c r="L23" s="3"/>
      <c r="M23" s="3"/>
      <c r="N23" s="38"/>
    </row>
    <row r="24" spans="2:14" s="45" customFormat="1">
      <c r="B24" s="37" t="s">
        <v>542</v>
      </c>
      <c r="C24" s="38"/>
      <c r="D24" s="141">
        <v>7000</v>
      </c>
      <c r="E24" s="223">
        <f t="shared" si="0"/>
        <v>0.14048551795003533</v>
      </c>
      <c r="F24" s="37"/>
      <c r="G24" s="3"/>
      <c r="H24" s="3"/>
      <c r="I24" s="3"/>
      <c r="J24" s="3"/>
      <c r="K24" s="3"/>
      <c r="L24" s="3"/>
      <c r="M24" s="3"/>
      <c r="N24" s="38"/>
    </row>
    <row r="25" spans="2:14" s="45" customFormat="1">
      <c r="B25" s="81" t="s">
        <v>223</v>
      </c>
      <c r="C25" s="178"/>
      <c r="D25" s="141">
        <v>2000</v>
      </c>
      <c r="E25" s="223">
        <f t="shared" si="0"/>
        <v>4.0138719414295809E-2</v>
      </c>
      <c r="F25" s="37"/>
      <c r="G25" s="3"/>
      <c r="H25" s="3"/>
      <c r="I25" s="3"/>
      <c r="J25" s="3"/>
      <c r="K25" s="3"/>
      <c r="L25" s="3"/>
      <c r="M25" s="3"/>
      <c r="N25" s="38"/>
    </row>
    <row r="26" spans="2:14" s="45" customFormat="1">
      <c r="B26" s="81"/>
      <c r="C26" s="178"/>
      <c r="D26" s="106"/>
      <c r="E26" s="224"/>
      <c r="F26" s="37"/>
      <c r="G26" s="3"/>
      <c r="H26" s="3"/>
      <c r="I26" s="3"/>
      <c r="J26" s="3"/>
      <c r="K26" s="3"/>
      <c r="L26" s="3"/>
      <c r="M26" s="3"/>
      <c r="N26" s="38"/>
    </row>
    <row r="27" spans="2:14">
      <c r="B27" s="82" t="s">
        <v>543</v>
      </c>
      <c r="C27" s="347"/>
      <c r="D27" s="343">
        <f>SUM(D22:D26)</f>
        <v>10500</v>
      </c>
      <c r="E27" s="223">
        <f t="shared" si="0"/>
        <v>0.210728276925053</v>
      </c>
      <c r="F27" s="37"/>
      <c r="G27" s="3"/>
      <c r="H27" s="3"/>
      <c r="I27" s="3"/>
      <c r="J27" s="3"/>
      <c r="K27" s="3"/>
      <c r="L27" s="3"/>
      <c r="M27" s="3"/>
      <c r="N27" s="38"/>
    </row>
    <row r="28" spans="2:14" s="45" customFormat="1">
      <c r="B28" s="37"/>
      <c r="C28" s="38"/>
      <c r="D28" s="99"/>
      <c r="E28" s="223"/>
      <c r="F28" s="37"/>
      <c r="G28" s="3"/>
      <c r="H28" s="3"/>
      <c r="I28" s="3"/>
      <c r="J28" s="3"/>
      <c r="K28" s="3"/>
      <c r="L28" s="3"/>
      <c r="M28" s="3"/>
      <c r="N28" s="38"/>
    </row>
    <row r="29" spans="2:14" ht="15">
      <c r="B29" s="39" t="s">
        <v>544</v>
      </c>
      <c r="C29" s="346"/>
      <c r="D29" s="341">
        <f>D14-D16-D27</f>
        <v>14327.199999999997</v>
      </c>
      <c r="E29" s="223">
        <f t="shared" si="0"/>
        <v>0.28753773039624941</v>
      </c>
      <c r="F29" s="37"/>
      <c r="G29" s="3"/>
      <c r="H29" s="3"/>
      <c r="I29" s="3"/>
      <c r="J29" s="3"/>
      <c r="K29" s="3"/>
      <c r="L29" s="3"/>
      <c r="M29" s="3"/>
      <c r="N29" s="38"/>
    </row>
    <row r="30" spans="2:14">
      <c r="B30" s="37"/>
      <c r="C30" s="38"/>
      <c r="D30" s="99"/>
      <c r="E30" s="223"/>
      <c r="F30" s="37"/>
      <c r="G30" s="3"/>
      <c r="H30" s="3"/>
      <c r="I30" s="3"/>
      <c r="J30" s="3"/>
      <c r="K30" s="3"/>
      <c r="L30" s="3"/>
      <c r="M30" s="3"/>
      <c r="N30" s="38"/>
    </row>
    <row r="31" spans="2:14">
      <c r="B31" s="37" t="s">
        <v>545</v>
      </c>
      <c r="C31" s="38"/>
      <c r="D31" s="344">
        <v>150</v>
      </c>
      <c r="E31" s="223">
        <f t="shared" si="0"/>
        <v>3.0104039560721854E-3</v>
      </c>
      <c r="F31" s="37"/>
      <c r="G31" s="3"/>
      <c r="H31" s="3"/>
      <c r="I31" s="3"/>
      <c r="J31" s="3"/>
      <c r="K31" s="3"/>
      <c r="L31" s="3"/>
      <c r="M31" s="3"/>
      <c r="N31" s="38"/>
    </row>
    <row r="32" spans="2:14">
      <c r="B32" s="37"/>
      <c r="C32" s="38"/>
      <c r="D32" s="99"/>
      <c r="E32" s="223"/>
      <c r="F32" s="37"/>
      <c r="G32" s="3"/>
      <c r="H32" s="3"/>
      <c r="I32" s="3"/>
      <c r="J32" s="3"/>
      <c r="K32" s="3"/>
      <c r="L32" s="3"/>
      <c r="M32" s="3"/>
      <c r="N32" s="38"/>
    </row>
    <row r="33" spans="2:14" ht="15">
      <c r="B33" s="39" t="s">
        <v>546</v>
      </c>
      <c r="C33" s="346"/>
      <c r="D33" s="341">
        <f>D29-D31</f>
        <v>14177.199999999997</v>
      </c>
      <c r="E33" s="223">
        <f t="shared" si="0"/>
        <v>0.2845273264401772</v>
      </c>
      <c r="F33" s="37"/>
      <c r="G33" s="3"/>
      <c r="H33" s="3"/>
      <c r="I33" s="3"/>
      <c r="J33" s="3"/>
      <c r="K33" s="3"/>
      <c r="L33" s="3"/>
      <c r="M33" s="3"/>
      <c r="N33" s="38"/>
    </row>
    <row r="34" spans="2:14">
      <c r="B34" s="37"/>
      <c r="C34" s="38"/>
      <c r="D34" s="99"/>
      <c r="E34" s="223"/>
      <c r="F34" s="37"/>
      <c r="G34" s="3"/>
      <c r="H34" s="3"/>
      <c r="I34" s="3"/>
      <c r="J34" s="3"/>
      <c r="K34" s="3"/>
      <c r="L34" s="3"/>
      <c r="M34" s="3"/>
      <c r="N34" s="38"/>
    </row>
    <row r="35" spans="2:14">
      <c r="B35" s="37" t="s">
        <v>547</v>
      </c>
      <c r="C35" s="38"/>
      <c r="D35" s="141">
        <v>300</v>
      </c>
      <c r="E35" s="223">
        <f t="shared" si="0"/>
        <v>6.0208079121443709E-3</v>
      </c>
      <c r="F35" s="37"/>
      <c r="G35" s="3"/>
      <c r="H35" s="3"/>
      <c r="I35" s="3"/>
      <c r="J35" s="3"/>
      <c r="K35" s="3"/>
      <c r="L35" s="3"/>
      <c r="M35" s="3"/>
      <c r="N35" s="38"/>
    </row>
    <row r="36" spans="2:14">
      <c r="B36" s="37"/>
      <c r="C36" s="38"/>
      <c r="D36" s="99"/>
      <c r="E36" s="223"/>
      <c r="F36" s="37"/>
      <c r="G36" s="3"/>
      <c r="H36" s="3"/>
      <c r="I36" s="3"/>
      <c r="J36" s="3"/>
      <c r="K36" s="3"/>
      <c r="L36" s="3"/>
      <c r="M36" s="3"/>
      <c r="N36" s="38"/>
    </row>
    <row r="37" spans="2:14" ht="15">
      <c r="B37" s="39" t="s">
        <v>548</v>
      </c>
      <c r="C37" s="346"/>
      <c r="D37" s="341">
        <f>D33-D35</f>
        <v>13877.199999999997</v>
      </c>
      <c r="E37" s="223">
        <f t="shared" si="0"/>
        <v>0.27850651852803282</v>
      </c>
      <c r="F37" s="37"/>
      <c r="G37" s="3"/>
      <c r="H37" s="3"/>
      <c r="I37" s="3"/>
      <c r="J37" s="3"/>
      <c r="K37" s="3"/>
      <c r="L37" s="3"/>
      <c r="M37" s="3"/>
      <c r="N37" s="38"/>
    </row>
    <row r="38" spans="2:14">
      <c r="B38" s="40"/>
      <c r="C38" s="41"/>
      <c r="D38" s="345"/>
      <c r="E38" s="225"/>
      <c r="F38" s="40"/>
      <c r="G38" s="153"/>
      <c r="H38" s="153"/>
      <c r="I38" s="153"/>
      <c r="J38" s="153"/>
      <c r="K38" s="153"/>
      <c r="L38" s="153"/>
      <c r="M38" s="153"/>
      <c r="N38" s="41"/>
    </row>
  </sheetData>
  <mergeCells count="2">
    <mergeCell ref="F4:N4"/>
    <mergeCell ref="B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03"/>
  <sheetViews>
    <sheetView zoomScale="130" zoomScaleNormal="130" workbookViewId="0" xr3:uid="{D624DF06-3800-545C-AC8D-BADC89115800}">
      <selection activeCell="I20" sqref="I20"/>
    </sheetView>
  </sheetViews>
  <sheetFormatPr defaultRowHeight="12.75"/>
  <cols>
    <col min="1" max="1" width="19.5703125" customWidth="1"/>
    <col min="2" max="2" width="10.28515625" bestFit="1" customWidth="1"/>
    <col min="3" max="3" width="12" customWidth="1"/>
    <col min="4" max="4" width="9.28515625" bestFit="1" customWidth="1"/>
    <col min="5" max="5" width="10.28515625" bestFit="1" customWidth="1"/>
    <col min="6" max="6" width="13.42578125" bestFit="1" customWidth="1"/>
    <col min="15" max="15" width="5.85546875" customWidth="1"/>
  </cols>
  <sheetData>
    <row r="1" spans="1:15">
      <c r="A1" s="456"/>
      <c r="B1" s="456" t="s">
        <v>549</v>
      </c>
      <c r="C1" s="83" t="s">
        <v>43</v>
      </c>
      <c r="D1" s="83" t="s">
        <v>550</v>
      </c>
      <c r="E1" s="83" t="s">
        <v>551</v>
      </c>
      <c r="F1" s="4" t="s">
        <v>201</v>
      </c>
      <c r="G1" s="456"/>
      <c r="H1" s="456"/>
      <c r="I1" s="456"/>
      <c r="J1" s="456"/>
      <c r="K1" s="456"/>
      <c r="L1" s="456"/>
      <c r="M1" s="456"/>
      <c r="N1" s="456"/>
      <c r="O1" s="456"/>
    </row>
    <row r="2" spans="1:15">
      <c r="A2" s="456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</row>
    <row r="3" spans="1:15" s="4" customFormat="1">
      <c r="A3" s="4" t="s">
        <v>201</v>
      </c>
      <c r="B3" s="5"/>
      <c r="C3" s="9"/>
      <c r="D3" s="9"/>
      <c r="E3" s="9"/>
      <c r="F3" s="154">
        <v>68</v>
      </c>
      <c r="O3" s="456"/>
    </row>
    <row r="4" spans="1:15" s="4" customFormat="1">
      <c r="A4" s="4" t="s">
        <v>202</v>
      </c>
      <c r="B4" s="5"/>
      <c r="C4" s="9"/>
      <c r="D4" s="9"/>
      <c r="E4" s="9"/>
      <c r="F4" s="154">
        <v>70</v>
      </c>
      <c r="O4" s="456"/>
    </row>
    <row r="5" spans="1:15">
      <c r="A5" s="55" t="s">
        <v>220</v>
      </c>
      <c r="B5" s="84">
        <f>SUM(B3,E3:F3)-D5</f>
        <v>68</v>
      </c>
      <c r="C5" s="8"/>
      <c r="D5" s="155"/>
      <c r="E5" s="155">
        <v>2</v>
      </c>
      <c r="F5" s="8"/>
      <c r="G5" s="456"/>
      <c r="H5" s="456"/>
      <c r="I5" s="1"/>
      <c r="J5" s="456"/>
      <c r="K5" s="456"/>
      <c r="L5" s="456"/>
      <c r="M5" s="456"/>
      <c r="N5" s="456"/>
      <c r="O5" s="456"/>
    </row>
    <row r="6" spans="1:15">
      <c r="A6" s="55" t="s">
        <v>51</v>
      </c>
      <c r="B6" s="84">
        <f t="shared" ref="B6:B12" si="0">SUM(B5,E5:F5)-D6</f>
        <v>70</v>
      </c>
      <c r="C6" s="8"/>
      <c r="D6" s="155"/>
      <c r="E6" s="155">
        <v>1.5</v>
      </c>
      <c r="F6" s="8"/>
      <c r="G6" s="456"/>
      <c r="H6" s="456"/>
      <c r="I6" s="1"/>
      <c r="J6" s="456"/>
      <c r="K6" s="456"/>
      <c r="L6" s="456"/>
      <c r="M6" s="456"/>
      <c r="N6" s="456"/>
      <c r="O6" s="456"/>
    </row>
    <row r="7" spans="1:15">
      <c r="A7" s="55" t="s">
        <v>52</v>
      </c>
      <c r="B7" s="84">
        <f t="shared" si="0"/>
        <v>71.5</v>
      </c>
      <c r="C7" s="8"/>
      <c r="D7" s="155"/>
      <c r="E7" s="155">
        <v>1</v>
      </c>
      <c r="F7" s="8"/>
      <c r="G7" s="456"/>
      <c r="H7" s="456"/>
      <c r="I7" s="1"/>
      <c r="J7" s="456"/>
      <c r="K7" s="456"/>
      <c r="L7" s="456"/>
      <c r="M7" s="456"/>
      <c r="N7" s="456"/>
      <c r="O7" s="456"/>
    </row>
    <row r="8" spans="1:15">
      <c r="A8" s="55" t="s">
        <v>55</v>
      </c>
      <c r="B8" s="84">
        <f t="shared" si="0"/>
        <v>72.5</v>
      </c>
      <c r="C8" s="8"/>
      <c r="D8" s="155"/>
      <c r="E8" s="155">
        <v>1</v>
      </c>
      <c r="F8" s="8"/>
      <c r="G8" s="456"/>
      <c r="H8" s="456"/>
      <c r="I8" s="1"/>
      <c r="J8" s="456"/>
      <c r="K8" s="456"/>
      <c r="L8" s="456"/>
      <c r="M8" s="456"/>
      <c r="N8" s="456"/>
      <c r="O8" s="456"/>
    </row>
    <row r="9" spans="1:15">
      <c r="A9" s="55" t="s">
        <v>54</v>
      </c>
      <c r="B9" s="84">
        <f t="shared" si="0"/>
        <v>73.5</v>
      </c>
      <c r="C9" s="8"/>
      <c r="D9" s="155"/>
      <c r="E9" s="155">
        <v>0.8</v>
      </c>
      <c r="F9" s="8"/>
      <c r="G9" s="456"/>
      <c r="H9" s="456"/>
      <c r="I9" s="1"/>
      <c r="J9" s="456"/>
      <c r="K9" s="456"/>
      <c r="L9" s="456"/>
      <c r="M9" s="456"/>
      <c r="N9" s="456"/>
      <c r="O9" s="456"/>
    </row>
    <row r="10" spans="1:15">
      <c r="A10" s="55" t="s">
        <v>53</v>
      </c>
      <c r="B10" s="84">
        <f t="shared" si="0"/>
        <v>74.3</v>
      </c>
      <c r="C10" s="8"/>
      <c r="D10" s="155"/>
      <c r="E10" s="155">
        <v>0.6</v>
      </c>
      <c r="F10" s="8"/>
      <c r="G10" s="456"/>
      <c r="H10" s="456"/>
      <c r="I10" s="1"/>
      <c r="J10" s="456"/>
      <c r="K10" s="456"/>
      <c r="L10" s="456"/>
      <c r="M10" s="456"/>
      <c r="N10" s="456"/>
      <c r="O10" s="456"/>
    </row>
    <row r="11" spans="1:15">
      <c r="A11" s="55" t="s">
        <v>552</v>
      </c>
      <c r="B11" s="84">
        <f t="shared" si="0"/>
        <v>74.399999999999991</v>
      </c>
      <c r="C11" s="8"/>
      <c r="D11" s="155">
        <v>0.5</v>
      </c>
      <c r="E11" s="155"/>
      <c r="F11" s="8"/>
      <c r="G11" s="456"/>
      <c r="H11" s="456"/>
      <c r="I11" s="1"/>
      <c r="J11" s="456"/>
      <c r="K11" s="456"/>
      <c r="L11" s="456"/>
      <c r="M11" s="456"/>
      <c r="N11" s="456"/>
      <c r="O11" s="456"/>
    </row>
    <row r="12" spans="1:15">
      <c r="A12" s="55" t="s">
        <v>13</v>
      </c>
      <c r="B12" s="84">
        <f t="shared" si="0"/>
        <v>74.399999999999991</v>
      </c>
      <c r="C12" s="8"/>
      <c r="D12" s="155"/>
      <c r="E12" s="155">
        <v>1.6</v>
      </c>
      <c r="F12" s="8"/>
      <c r="G12" s="2"/>
      <c r="H12" s="3"/>
      <c r="I12" s="3"/>
      <c r="J12" s="456"/>
      <c r="K12" s="456"/>
      <c r="L12" s="456"/>
      <c r="M12" s="456"/>
      <c r="N12" s="456"/>
      <c r="O12" s="456"/>
    </row>
    <row r="13" spans="1:15" s="4" customFormat="1">
      <c r="A13" s="4" t="s">
        <v>43</v>
      </c>
      <c r="B13" s="10"/>
      <c r="C13" s="177">
        <f>+B12</f>
        <v>74.399999999999991</v>
      </c>
      <c r="D13" s="85"/>
      <c r="E13" s="85"/>
      <c r="F13" s="9"/>
      <c r="G13" s="6"/>
      <c r="H13" s="7"/>
      <c r="I13" s="7"/>
      <c r="O13" s="456"/>
    </row>
    <row r="14" spans="1:15">
      <c r="A14" s="456"/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</row>
    <row r="15" spans="1:15">
      <c r="A15" s="456"/>
      <c r="B15" s="456"/>
      <c r="C15" s="456"/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456"/>
      <c r="O15" s="456"/>
    </row>
    <row r="16" spans="1:15">
      <c r="A16" s="456"/>
      <c r="B16" s="55" t="s">
        <v>553</v>
      </c>
      <c r="C16" s="156">
        <f>C13/F4-1</f>
        <v>6.2857142857142723E-2</v>
      </c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</row>
    <row r="17" spans="15:15">
      <c r="O17" s="456"/>
    </row>
    <row r="18" spans="15:15">
      <c r="O18" s="456"/>
    </row>
    <row r="19" spans="15:15">
      <c r="O19" s="456"/>
    </row>
    <row r="20" spans="15:15">
      <c r="O20" s="456"/>
    </row>
    <row r="21" spans="15:15">
      <c r="O21" s="456"/>
    </row>
    <row r="22" spans="15:15">
      <c r="O22" s="456"/>
    </row>
    <row r="23" spans="15:15">
      <c r="O23" s="456"/>
    </row>
    <row r="24" spans="15:15">
      <c r="O24" s="456"/>
    </row>
    <row r="25" spans="15:15">
      <c r="O25" s="456"/>
    </row>
    <row r="26" spans="15:15">
      <c r="O26" s="456"/>
    </row>
    <row r="27" spans="15:15">
      <c r="O27" s="456"/>
    </row>
    <row r="28" spans="15:15">
      <c r="O28" s="456"/>
    </row>
    <row r="29" spans="15:15">
      <c r="O29" s="456"/>
    </row>
    <row r="30" spans="15:15">
      <c r="O30" s="456"/>
    </row>
    <row r="31" spans="15:15">
      <c r="O31" s="456"/>
    </row>
    <row r="32" spans="15:15">
      <c r="O32" s="456"/>
    </row>
    <row r="33" spans="15:15">
      <c r="O33" s="456"/>
    </row>
    <row r="34" spans="15:15">
      <c r="O34" s="456"/>
    </row>
    <row r="35" spans="15:15">
      <c r="O35" s="456"/>
    </row>
    <row r="36" spans="15:15">
      <c r="O36" s="456"/>
    </row>
    <row r="37" spans="15:15">
      <c r="O37" s="456"/>
    </row>
    <row r="38" spans="15:15">
      <c r="O38" s="456"/>
    </row>
    <row r="39" spans="15:15">
      <c r="O39" s="456"/>
    </row>
    <row r="40" spans="15:15">
      <c r="O40" s="456"/>
    </row>
    <row r="41" spans="15:15">
      <c r="O41" s="456"/>
    </row>
    <row r="42" spans="15:15">
      <c r="O42" s="456"/>
    </row>
    <row r="43" spans="15:15">
      <c r="O43" s="456"/>
    </row>
    <row r="44" spans="15:15">
      <c r="O44" s="456"/>
    </row>
    <row r="45" spans="15:15">
      <c r="O45" s="456"/>
    </row>
    <row r="46" spans="15:15">
      <c r="O46" s="456"/>
    </row>
    <row r="47" spans="15:15">
      <c r="O47" s="456"/>
    </row>
    <row r="48" spans="15:15">
      <c r="O48" s="456"/>
    </row>
    <row r="49" spans="15:15">
      <c r="O49" s="456"/>
    </row>
    <row r="50" spans="15:15">
      <c r="O50" s="456"/>
    </row>
    <row r="51" spans="15:15">
      <c r="O51" s="456"/>
    </row>
    <row r="52" spans="15:15">
      <c r="O52" s="456"/>
    </row>
    <row r="53" spans="15:15">
      <c r="O53" s="456"/>
    </row>
    <row r="54" spans="15:15">
      <c r="O54" s="456"/>
    </row>
    <row r="55" spans="15:15">
      <c r="O55" s="456"/>
    </row>
    <row r="56" spans="15:15">
      <c r="O56" s="456"/>
    </row>
    <row r="57" spans="15:15">
      <c r="O57" s="456"/>
    </row>
    <row r="58" spans="15:15">
      <c r="O58" s="456"/>
    </row>
    <row r="59" spans="15:15">
      <c r="O59" s="456"/>
    </row>
    <row r="60" spans="15:15">
      <c r="O60" s="456"/>
    </row>
    <row r="61" spans="15:15">
      <c r="O61" s="456"/>
    </row>
    <row r="62" spans="15:15">
      <c r="O62" s="456"/>
    </row>
    <row r="63" spans="15:15">
      <c r="O63" s="456"/>
    </row>
    <row r="64" spans="15:15">
      <c r="O64" s="456"/>
    </row>
    <row r="65" spans="15:15">
      <c r="O65" s="456"/>
    </row>
    <row r="66" spans="15:15">
      <c r="O66" s="456"/>
    </row>
    <row r="67" spans="15:15">
      <c r="O67" s="456"/>
    </row>
    <row r="68" spans="15:15">
      <c r="O68" s="456"/>
    </row>
    <row r="69" spans="15:15">
      <c r="O69" s="456"/>
    </row>
    <row r="70" spans="15:15">
      <c r="O70" s="456"/>
    </row>
    <row r="71" spans="15:15">
      <c r="O71" s="456"/>
    </row>
    <row r="72" spans="15:15">
      <c r="O72" s="456"/>
    </row>
    <row r="73" spans="15:15">
      <c r="O73" s="456"/>
    </row>
    <row r="74" spans="15:15">
      <c r="O74" s="456"/>
    </row>
    <row r="75" spans="15:15">
      <c r="O75" s="456"/>
    </row>
    <row r="76" spans="15:15">
      <c r="O76" s="456"/>
    </row>
    <row r="77" spans="15:15">
      <c r="O77" s="456"/>
    </row>
    <row r="78" spans="15:15">
      <c r="O78" s="456"/>
    </row>
    <row r="79" spans="15:15">
      <c r="O79" s="456"/>
    </row>
    <row r="80" spans="15:15">
      <c r="O80" s="456"/>
    </row>
    <row r="81" spans="15:15">
      <c r="O81" s="456"/>
    </row>
    <row r="82" spans="15:15">
      <c r="O82" s="456"/>
    </row>
    <row r="83" spans="15:15">
      <c r="O83" s="456"/>
    </row>
    <row r="84" spans="15:15">
      <c r="O84" s="456"/>
    </row>
    <row r="85" spans="15:15">
      <c r="O85" s="456"/>
    </row>
    <row r="86" spans="15:15">
      <c r="O86" s="456"/>
    </row>
    <row r="87" spans="15:15">
      <c r="O87" s="456"/>
    </row>
    <row r="88" spans="15:15">
      <c r="O88" s="456"/>
    </row>
    <row r="89" spans="15:15">
      <c r="O89" s="456"/>
    </row>
    <row r="90" spans="15:15">
      <c r="O90" s="456"/>
    </row>
    <row r="91" spans="15:15">
      <c r="O91" s="456"/>
    </row>
    <row r="92" spans="15:15">
      <c r="O92" s="456"/>
    </row>
    <row r="93" spans="15:15">
      <c r="O93" s="456"/>
    </row>
    <row r="94" spans="15:15">
      <c r="O94" s="456"/>
    </row>
    <row r="95" spans="15:15">
      <c r="O95" s="456"/>
    </row>
    <row r="96" spans="15:15">
      <c r="O96" s="456"/>
    </row>
    <row r="97" spans="15:15">
      <c r="O97" s="456"/>
    </row>
    <row r="98" spans="15:15">
      <c r="O98" s="456"/>
    </row>
    <row r="99" spans="15:15">
      <c r="O99" s="456"/>
    </row>
    <row r="100" spans="15:15">
      <c r="O100" s="456"/>
    </row>
    <row r="101" spans="15:15">
      <c r="O101" s="456"/>
    </row>
    <row r="102" spans="15:15">
      <c r="O102" s="456"/>
    </row>
    <row r="103" spans="15:15">
      <c r="O103" s="456"/>
    </row>
    <row r="104" spans="15:15">
      <c r="O104" s="456"/>
    </row>
    <row r="105" spans="15:15">
      <c r="O105" s="456"/>
    </row>
    <row r="106" spans="15:15">
      <c r="O106" s="456"/>
    </row>
    <row r="107" spans="15:15">
      <c r="O107" s="456"/>
    </row>
    <row r="108" spans="15:15">
      <c r="O108" s="456"/>
    </row>
    <row r="109" spans="15:15">
      <c r="O109" s="456"/>
    </row>
    <row r="110" spans="15:15">
      <c r="O110" s="456"/>
    </row>
    <row r="111" spans="15:15">
      <c r="O111" s="456"/>
    </row>
    <row r="112" spans="15:15">
      <c r="O112" s="456"/>
    </row>
    <row r="113" spans="15:15">
      <c r="O113" s="456"/>
    </row>
    <row r="114" spans="15:15">
      <c r="O114" s="456"/>
    </row>
    <row r="115" spans="15:15">
      <c r="O115" s="456"/>
    </row>
    <row r="116" spans="15:15">
      <c r="O116" s="456"/>
    </row>
    <row r="117" spans="15:15">
      <c r="O117" s="456"/>
    </row>
    <row r="118" spans="15:15">
      <c r="O118" s="456"/>
    </row>
    <row r="119" spans="15:15">
      <c r="O119" s="456"/>
    </row>
    <row r="120" spans="15:15">
      <c r="O120" s="456"/>
    </row>
    <row r="121" spans="15:15">
      <c r="O121" s="456"/>
    </row>
    <row r="122" spans="15:15">
      <c r="O122" s="456"/>
    </row>
    <row r="123" spans="15:15">
      <c r="O123" s="456"/>
    </row>
    <row r="124" spans="15:15">
      <c r="O124" s="456"/>
    </row>
    <row r="125" spans="15:15">
      <c r="O125" s="456"/>
    </row>
    <row r="126" spans="15:15">
      <c r="O126" s="456"/>
    </row>
    <row r="127" spans="15:15">
      <c r="O127" s="456"/>
    </row>
    <row r="128" spans="15:15">
      <c r="O128" s="456"/>
    </row>
    <row r="129" spans="15:15">
      <c r="O129" s="456"/>
    </row>
    <row r="130" spans="15:15">
      <c r="O130" s="456"/>
    </row>
    <row r="131" spans="15:15">
      <c r="O131" s="456"/>
    </row>
    <row r="132" spans="15:15">
      <c r="O132" s="456"/>
    </row>
    <row r="133" spans="15:15">
      <c r="O133" s="456"/>
    </row>
    <row r="134" spans="15:15">
      <c r="O134" s="456"/>
    </row>
    <row r="135" spans="15:15">
      <c r="O135" s="456"/>
    </row>
    <row r="136" spans="15:15">
      <c r="O136" s="456"/>
    </row>
    <row r="137" spans="15:15">
      <c r="O137" s="456"/>
    </row>
    <row r="138" spans="15:15">
      <c r="O138" s="456"/>
    </row>
    <row r="139" spans="15:15">
      <c r="O139" s="456"/>
    </row>
    <row r="140" spans="15:15">
      <c r="O140" s="456"/>
    </row>
    <row r="141" spans="15:15">
      <c r="O141" s="456"/>
    </row>
    <row r="142" spans="15:15">
      <c r="O142" s="456"/>
    </row>
    <row r="143" spans="15:15">
      <c r="O143" s="456"/>
    </row>
    <row r="144" spans="15:15">
      <c r="O144" s="456"/>
    </row>
    <row r="145" spans="15:15">
      <c r="O145" s="456"/>
    </row>
    <row r="146" spans="15:15">
      <c r="O146" s="456"/>
    </row>
    <row r="147" spans="15:15">
      <c r="O147" s="456"/>
    </row>
    <row r="148" spans="15:15">
      <c r="O148" s="456"/>
    </row>
    <row r="149" spans="15:15">
      <c r="O149" s="456"/>
    </row>
    <row r="150" spans="15:15">
      <c r="O150" s="456"/>
    </row>
    <row r="151" spans="15:15">
      <c r="O151" s="456"/>
    </row>
    <row r="152" spans="15:15">
      <c r="O152" s="456"/>
    </row>
    <row r="153" spans="15:15">
      <c r="O153" s="456"/>
    </row>
    <row r="154" spans="15:15">
      <c r="O154" s="456"/>
    </row>
    <row r="155" spans="15:15">
      <c r="O155" s="456"/>
    </row>
    <row r="156" spans="15:15">
      <c r="O156" s="456"/>
    </row>
    <row r="157" spans="15:15">
      <c r="O157" s="456"/>
    </row>
    <row r="158" spans="15:15">
      <c r="O158" s="456"/>
    </row>
    <row r="159" spans="15:15">
      <c r="O159" s="456"/>
    </row>
    <row r="160" spans="15:15">
      <c r="O160" s="456"/>
    </row>
    <row r="161" spans="15:15">
      <c r="O161" s="456"/>
    </row>
    <row r="162" spans="15:15">
      <c r="O162" s="456"/>
    </row>
    <row r="163" spans="15:15">
      <c r="O163" s="456"/>
    </row>
    <row r="164" spans="15:15">
      <c r="O164" s="456"/>
    </row>
    <row r="165" spans="15:15">
      <c r="O165" s="456"/>
    </row>
    <row r="166" spans="15:15">
      <c r="O166" s="456"/>
    </row>
    <row r="167" spans="15:15">
      <c r="O167" s="456"/>
    </row>
    <row r="168" spans="15:15">
      <c r="O168" s="456"/>
    </row>
    <row r="169" spans="15:15">
      <c r="O169" s="456"/>
    </row>
    <row r="170" spans="15:15">
      <c r="O170" s="456"/>
    </row>
    <row r="171" spans="15:15">
      <c r="O171" s="456"/>
    </row>
    <row r="172" spans="15:15">
      <c r="O172" s="456"/>
    </row>
    <row r="173" spans="15:15">
      <c r="O173" s="456"/>
    </row>
    <row r="174" spans="15:15">
      <c r="O174" s="456"/>
    </row>
    <row r="175" spans="15:15">
      <c r="O175" s="456"/>
    </row>
    <row r="176" spans="15:15">
      <c r="O176" s="456"/>
    </row>
    <row r="177" spans="15:15">
      <c r="O177" s="456"/>
    </row>
    <row r="178" spans="15:15">
      <c r="O178" s="456"/>
    </row>
    <row r="179" spans="15:15">
      <c r="O179" s="456"/>
    </row>
    <row r="180" spans="15:15">
      <c r="O180" s="456"/>
    </row>
    <row r="181" spans="15:15">
      <c r="O181" s="456"/>
    </row>
    <row r="182" spans="15:15">
      <c r="O182" s="456"/>
    </row>
    <row r="183" spans="15:15">
      <c r="O183" s="456"/>
    </row>
    <row r="184" spans="15:15">
      <c r="O184" s="456"/>
    </row>
    <row r="185" spans="15:15">
      <c r="O185" s="456"/>
    </row>
    <row r="186" spans="15:15">
      <c r="O186" s="456"/>
    </row>
    <row r="187" spans="15:15">
      <c r="O187" s="456"/>
    </row>
    <row r="188" spans="15:15">
      <c r="O188" s="456"/>
    </row>
    <row r="189" spans="15:15">
      <c r="O189" s="456"/>
    </row>
    <row r="190" spans="15:15">
      <c r="O190" s="456"/>
    </row>
    <row r="191" spans="15:15">
      <c r="O191" s="456"/>
    </row>
    <row r="192" spans="15:15">
      <c r="O192" s="456"/>
    </row>
    <row r="193" spans="15:15">
      <c r="O193" s="456"/>
    </row>
    <row r="194" spans="15:15">
      <c r="O194" s="456"/>
    </row>
    <row r="195" spans="15:15">
      <c r="O195" s="456"/>
    </row>
    <row r="196" spans="15:15">
      <c r="O196" s="456"/>
    </row>
    <row r="197" spans="15:15">
      <c r="O197" s="456"/>
    </row>
    <row r="198" spans="15:15">
      <c r="O198" s="456"/>
    </row>
    <row r="199" spans="15:15">
      <c r="O199" s="456"/>
    </row>
    <row r="200" spans="15:15">
      <c r="O200" s="456"/>
    </row>
    <row r="201" spans="15:15">
      <c r="O201" s="456"/>
    </row>
    <row r="202" spans="15:15">
      <c r="O202" s="456"/>
    </row>
    <row r="203" spans="15:15">
      <c r="O203" s="456"/>
    </row>
  </sheetData>
  <sortState ref="O2:O222">
    <sortCondition ref="O2:O222"/>
  </sortState>
  <phoneticPr fontId="4" type="noConversion"/>
  <pageMargins left="0.75" right="0.75" top="1" bottom="1" header="0.5" footer="0.5"/>
  <pageSetup paperSize="9" orientation="portrait" r:id="rId1"/>
  <headerFooter alignWithMargins="0"/>
  <ignoredErrors>
    <ignoredError sqref="B12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180"/>
  <sheetViews>
    <sheetView zoomScale="85" zoomScaleNormal="85" workbookViewId="0" xr3:uid="{F1CDC194-CB96-5A2D-8E84-222F42300CFA}">
      <selection activeCell="E44" sqref="E44"/>
    </sheetView>
  </sheetViews>
  <sheetFormatPr defaultRowHeight="12.75"/>
  <cols>
    <col min="2" max="2" width="22.42578125" bestFit="1" customWidth="1"/>
    <col min="4" max="4" width="22.42578125" bestFit="1" customWidth="1"/>
    <col min="5" max="5" width="38.85546875" customWidth="1"/>
    <col min="6" max="6" width="10.28515625" customWidth="1"/>
    <col min="7" max="7" width="10.85546875" customWidth="1"/>
    <col min="12" max="12" width="54.7109375" style="274" bestFit="1" customWidth="1"/>
  </cols>
  <sheetData>
    <row r="1" spans="2:12">
      <c r="B1" s="456"/>
      <c r="C1" s="456"/>
      <c r="D1" s="456"/>
      <c r="E1" s="456" t="s">
        <v>554</v>
      </c>
      <c r="F1" s="456" t="s">
        <v>555</v>
      </c>
      <c r="G1" s="456" t="s">
        <v>556</v>
      </c>
      <c r="H1" s="456" t="s">
        <v>557</v>
      </c>
      <c r="I1" s="456" t="s">
        <v>558</v>
      </c>
      <c r="J1" s="456"/>
      <c r="K1" s="456"/>
      <c r="L1" s="55" t="s">
        <v>559</v>
      </c>
    </row>
    <row r="2" spans="2:12">
      <c r="B2" s="15"/>
      <c r="C2" s="456"/>
      <c r="D2" s="456"/>
      <c r="E2" s="456"/>
      <c r="F2" s="456"/>
      <c r="G2" s="456"/>
      <c r="H2" s="456"/>
      <c r="I2" s="456"/>
      <c r="J2" s="456"/>
      <c r="K2" s="456"/>
      <c r="L2" s="456" t="s">
        <v>434</v>
      </c>
    </row>
    <row r="3" spans="2:12">
      <c r="B3" s="19" t="s">
        <v>29</v>
      </c>
      <c r="C3" s="456"/>
      <c r="D3" s="456"/>
      <c r="E3" s="456" t="s">
        <v>560</v>
      </c>
      <c r="F3" s="456">
        <v>2714</v>
      </c>
      <c r="G3" s="456">
        <v>2715</v>
      </c>
      <c r="H3" s="456"/>
      <c r="I3" s="322">
        <f>H3/G3</f>
        <v>0</v>
      </c>
      <c r="J3" s="456"/>
      <c r="K3" s="456"/>
      <c r="L3" s="456" t="s">
        <v>379</v>
      </c>
    </row>
    <row r="4" spans="2:12">
      <c r="B4" s="19" t="s">
        <v>154</v>
      </c>
      <c r="C4" s="456"/>
      <c r="D4" s="3" t="s">
        <v>165</v>
      </c>
      <c r="E4" s="456" t="s">
        <v>561</v>
      </c>
      <c r="F4" s="456">
        <v>4146</v>
      </c>
      <c r="G4" s="456">
        <v>4149</v>
      </c>
      <c r="H4" s="456">
        <v>-2</v>
      </c>
      <c r="I4" s="322">
        <f t="shared" ref="I4:I21" si="0">H4/G4</f>
        <v>-4.8204386599180526E-4</v>
      </c>
      <c r="J4" s="456"/>
      <c r="K4" s="456"/>
      <c r="L4" s="456" t="s">
        <v>284</v>
      </c>
    </row>
    <row r="5" spans="2:12">
      <c r="B5" s="19" t="s">
        <v>155</v>
      </c>
      <c r="C5" s="456"/>
      <c r="D5" s="456" t="s">
        <v>158</v>
      </c>
      <c r="E5" s="456" t="s">
        <v>158</v>
      </c>
      <c r="F5" s="456">
        <v>5220</v>
      </c>
      <c r="G5" s="456">
        <v>5269</v>
      </c>
      <c r="H5" s="456">
        <v>-48</v>
      </c>
      <c r="I5" s="322">
        <f t="shared" si="0"/>
        <v>-9.1098880242930346E-3</v>
      </c>
      <c r="J5" s="456"/>
      <c r="K5" s="456"/>
      <c r="L5" s="456" t="s">
        <v>283</v>
      </c>
    </row>
    <row r="6" spans="2:12">
      <c r="B6" s="19" t="s">
        <v>156</v>
      </c>
      <c r="C6" s="456"/>
      <c r="D6" s="456" t="s">
        <v>156</v>
      </c>
      <c r="E6" s="456" t="s">
        <v>562</v>
      </c>
      <c r="F6" s="456">
        <v>6923</v>
      </c>
      <c r="G6" s="456">
        <v>7217</v>
      </c>
      <c r="H6" s="456">
        <v>-294</v>
      </c>
      <c r="I6" s="322">
        <f t="shared" si="0"/>
        <v>-4.0737148399612025E-2</v>
      </c>
      <c r="J6" s="456"/>
      <c r="K6" s="456"/>
      <c r="L6" s="456" t="s">
        <v>341</v>
      </c>
    </row>
    <row r="7" spans="2:12">
      <c r="B7" s="19" t="s">
        <v>157</v>
      </c>
      <c r="C7" s="456"/>
      <c r="D7" s="456" t="s">
        <v>169</v>
      </c>
      <c r="E7" s="456" t="s">
        <v>563</v>
      </c>
      <c r="F7" s="456">
        <v>784</v>
      </c>
      <c r="G7" s="456">
        <v>786</v>
      </c>
      <c r="H7" s="456">
        <v>-2</v>
      </c>
      <c r="I7" s="322">
        <f t="shared" si="0"/>
        <v>-2.5445292620865142E-3</v>
      </c>
      <c r="J7" s="456"/>
      <c r="K7" s="456"/>
      <c r="L7" s="456" t="s">
        <v>448</v>
      </c>
    </row>
    <row r="8" spans="2:12">
      <c r="B8" s="19" t="s">
        <v>158</v>
      </c>
      <c r="C8" s="456"/>
      <c r="D8" s="456" t="s">
        <v>157</v>
      </c>
      <c r="E8" s="456" t="s">
        <v>157</v>
      </c>
      <c r="F8" s="456">
        <v>5386</v>
      </c>
      <c r="G8" s="456">
        <v>5586</v>
      </c>
      <c r="H8" s="456">
        <v>-200</v>
      </c>
      <c r="I8" s="322">
        <f t="shared" si="0"/>
        <v>-3.580379520229144E-2</v>
      </c>
      <c r="J8" s="456"/>
      <c r="K8" s="456"/>
      <c r="L8" s="456" t="s">
        <v>397</v>
      </c>
    </row>
    <row r="9" spans="2:12">
      <c r="B9" s="19" t="s">
        <v>159</v>
      </c>
      <c r="C9" s="456"/>
      <c r="D9" s="456" t="s">
        <v>155</v>
      </c>
      <c r="E9" s="456" t="s">
        <v>155</v>
      </c>
      <c r="F9" s="456">
        <v>17348</v>
      </c>
      <c r="G9" s="456">
        <v>18613</v>
      </c>
      <c r="H9" s="456">
        <v>-1265</v>
      </c>
      <c r="I9" s="322">
        <f t="shared" si="0"/>
        <v>-6.7963251490893467E-2</v>
      </c>
      <c r="J9" s="456"/>
      <c r="K9" s="456"/>
      <c r="L9" s="456" t="s">
        <v>444</v>
      </c>
    </row>
    <row r="10" spans="2:12">
      <c r="B10" s="19" t="s">
        <v>160</v>
      </c>
      <c r="C10" s="456"/>
      <c r="D10" s="456" t="s">
        <v>162</v>
      </c>
      <c r="E10" s="456" t="s">
        <v>162</v>
      </c>
      <c r="F10" s="456">
        <v>2113</v>
      </c>
      <c r="G10" s="456">
        <v>2112</v>
      </c>
      <c r="H10" s="456"/>
      <c r="I10" s="322">
        <f t="shared" si="0"/>
        <v>0</v>
      </c>
      <c r="J10" s="456"/>
      <c r="K10" s="456"/>
      <c r="L10" s="456" t="s">
        <v>331</v>
      </c>
    </row>
    <row r="11" spans="2:12">
      <c r="B11" s="19" t="s">
        <v>161</v>
      </c>
      <c r="C11" s="456"/>
      <c r="D11" s="456" t="s">
        <v>161</v>
      </c>
      <c r="E11" s="456" t="s">
        <v>564</v>
      </c>
      <c r="F11" s="456">
        <v>3113</v>
      </c>
      <c r="G11" s="456">
        <v>3201</v>
      </c>
      <c r="H11" s="456">
        <v>-88</v>
      </c>
      <c r="I11" s="322">
        <f t="shared" si="0"/>
        <v>-2.7491408934707903E-2</v>
      </c>
      <c r="J11" s="456"/>
      <c r="K11" s="456"/>
      <c r="L11" s="456" t="s">
        <v>459</v>
      </c>
    </row>
    <row r="12" spans="2:12">
      <c r="B12" s="35" t="s">
        <v>162</v>
      </c>
      <c r="C12" s="456"/>
      <c r="D12" s="456" t="s">
        <v>160</v>
      </c>
      <c r="E12" s="456" t="s">
        <v>160</v>
      </c>
      <c r="F12" s="456">
        <v>4744</v>
      </c>
      <c r="G12" s="456">
        <v>4744</v>
      </c>
      <c r="H12" s="456"/>
      <c r="I12" s="322">
        <f t="shared" si="0"/>
        <v>0</v>
      </c>
      <c r="J12" s="456"/>
      <c r="K12" s="456"/>
      <c r="L12" s="456" t="s">
        <v>327</v>
      </c>
    </row>
    <row r="13" spans="2:12">
      <c r="B13" s="35" t="s">
        <v>163</v>
      </c>
      <c r="C13" s="456"/>
      <c r="D13" s="456" t="s">
        <v>168</v>
      </c>
      <c r="E13" s="456" t="s">
        <v>565</v>
      </c>
      <c r="F13" s="456">
        <v>1569</v>
      </c>
      <c r="G13" s="456">
        <v>1571</v>
      </c>
      <c r="H13" s="456">
        <v>-2</v>
      </c>
      <c r="I13" s="322">
        <f t="shared" si="0"/>
        <v>-1.273074474856779E-3</v>
      </c>
      <c r="J13" s="456"/>
      <c r="K13" s="456"/>
      <c r="L13" s="456" t="s">
        <v>328</v>
      </c>
    </row>
    <row r="14" spans="2:12">
      <c r="B14" s="19" t="s">
        <v>164</v>
      </c>
      <c r="C14" s="456"/>
      <c r="D14" s="456" t="s">
        <v>166</v>
      </c>
      <c r="E14" s="456" t="s">
        <v>566</v>
      </c>
      <c r="F14" s="456">
        <v>3088</v>
      </c>
      <c r="G14" s="456">
        <v>3095</v>
      </c>
      <c r="H14" s="456">
        <v>-7</v>
      </c>
      <c r="I14" s="322">
        <f t="shared" si="0"/>
        <v>-2.2617124394184169E-3</v>
      </c>
      <c r="J14" s="456"/>
      <c r="K14" s="456"/>
      <c r="L14" s="456" t="s">
        <v>334</v>
      </c>
    </row>
    <row r="15" spans="2:12">
      <c r="B15" s="35" t="s">
        <v>165</v>
      </c>
      <c r="C15" s="456"/>
      <c r="D15" s="456" t="s">
        <v>159</v>
      </c>
      <c r="E15" s="456" t="s">
        <v>159</v>
      </c>
      <c r="F15" s="456">
        <v>4720</v>
      </c>
      <c r="G15" s="456">
        <v>4720</v>
      </c>
      <c r="H15" s="456"/>
      <c r="I15" s="322">
        <f t="shared" si="0"/>
        <v>0</v>
      </c>
      <c r="J15" s="456"/>
      <c r="K15" s="456"/>
      <c r="L15" s="456" t="s">
        <v>263</v>
      </c>
    </row>
    <row r="16" spans="2:12">
      <c r="B16" s="35" t="s">
        <v>166</v>
      </c>
      <c r="C16" s="456"/>
      <c r="D16" s="19" t="s">
        <v>29</v>
      </c>
      <c r="E16" s="456" t="s">
        <v>567</v>
      </c>
      <c r="F16" s="456">
        <v>43731</v>
      </c>
      <c r="G16" s="456">
        <v>45545</v>
      </c>
      <c r="H16" s="456">
        <v>-1814</v>
      </c>
      <c r="I16" s="322">
        <f t="shared" si="0"/>
        <v>-3.9828740805796466E-2</v>
      </c>
      <c r="J16" s="456"/>
      <c r="K16" s="456"/>
      <c r="L16" s="456" t="s">
        <v>420</v>
      </c>
    </row>
    <row r="17" spans="2:12">
      <c r="B17" s="35" t="s">
        <v>167</v>
      </c>
      <c r="C17" s="456"/>
      <c r="D17" s="456" t="s">
        <v>167</v>
      </c>
      <c r="E17" s="456" t="s">
        <v>568</v>
      </c>
      <c r="F17" s="456">
        <v>2877</v>
      </c>
      <c r="G17" s="456">
        <v>2883</v>
      </c>
      <c r="H17" s="456">
        <v>-6</v>
      </c>
      <c r="I17" s="322">
        <f t="shared" si="0"/>
        <v>-2.0811654526534861E-3</v>
      </c>
      <c r="J17" s="456"/>
      <c r="K17" s="456"/>
      <c r="L17" s="456" t="s">
        <v>398</v>
      </c>
    </row>
    <row r="18" spans="2:12">
      <c r="B18" s="35" t="s">
        <v>168</v>
      </c>
      <c r="C18" s="456"/>
      <c r="D18" s="456" t="s">
        <v>170</v>
      </c>
      <c r="E18" s="456" t="s">
        <v>569</v>
      </c>
      <c r="F18" s="456">
        <v>1114</v>
      </c>
      <c r="G18" s="456">
        <v>1115</v>
      </c>
      <c r="H18" s="456">
        <v>-2</v>
      </c>
      <c r="I18" s="322">
        <f t="shared" si="0"/>
        <v>-1.7937219730941704E-3</v>
      </c>
      <c r="J18" s="456"/>
      <c r="K18" s="456"/>
      <c r="L18" s="456" t="s">
        <v>390</v>
      </c>
    </row>
    <row r="19" spans="2:12">
      <c r="B19" s="19" t="s">
        <v>169</v>
      </c>
      <c r="C19" s="456"/>
      <c r="D19" s="456" t="s">
        <v>171</v>
      </c>
      <c r="E19" s="456" t="s">
        <v>570</v>
      </c>
      <c r="F19" s="456">
        <v>103</v>
      </c>
      <c r="G19" s="456">
        <v>103</v>
      </c>
      <c r="H19" s="456"/>
      <c r="I19" s="322">
        <f t="shared" si="0"/>
        <v>0</v>
      </c>
      <c r="J19" s="456"/>
      <c r="K19" s="456"/>
      <c r="L19" s="456" t="s">
        <v>457</v>
      </c>
    </row>
    <row r="20" spans="2:12">
      <c r="B20" s="35" t="s">
        <v>170</v>
      </c>
      <c r="C20" s="456"/>
      <c r="D20" s="456" t="s">
        <v>172</v>
      </c>
      <c r="E20" s="456" t="s">
        <v>571</v>
      </c>
      <c r="F20" s="456">
        <v>579</v>
      </c>
      <c r="G20" s="456">
        <v>582</v>
      </c>
      <c r="H20" s="456">
        <v>-3</v>
      </c>
      <c r="I20" s="322">
        <f t="shared" si="0"/>
        <v>-5.1546391752577319E-3</v>
      </c>
      <c r="J20" s="456"/>
      <c r="K20" s="456"/>
      <c r="L20" s="456" t="s">
        <v>377</v>
      </c>
    </row>
    <row r="21" spans="2:12">
      <c r="B21" s="35" t="s">
        <v>171</v>
      </c>
      <c r="C21" s="456"/>
      <c r="D21" s="456" t="s">
        <v>154</v>
      </c>
      <c r="E21" s="456" t="s">
        <v>154</v>
      </c>
      <c r="F21" s="456">
        <v>20553</v>
      </c>
      <c r="G21" s="456">
        <v>21051</v>
      </c>
      <c r="H21" s="456">
        <v>-498</v>
      </c>
      <c r="I21" s="322">
        <f t="shared" si="0"/>
        <v>-2.3656833404588854E-2</v>
      </c>
      <c r="J21" s="456"/>
      <c r="K21" s="456"/>
      <c r="L21" s="456" t="s">
        <v>455</v>
      </c>
    </row>
    <row r="22" spans="2:12">
      <c r="B22" s="35" t="s">
        <v>172</v>
      </c>
      <c r="C22" s="456"/>
      <c r="D22" s="456"/>
      <c r="E22" s="456"/>
      <c r="F22" s="456"/>
      <c r="G22" s="456"/>
      <c r="H22" s="456"/>
      <c r="I22" s="456"/>
      <c r="J22" s="456"/>
      <c r="K22" s="456"/>
      <c r="L22" s="456" t="s">
        <v>318</v>
      </c>
    </row>
    <row r="23" spans="2:12"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6" t="s">
        <v>439</v>
      </c>
    </row>
    <row r="24" spans="2:12">
      <c r="B24" s="456"/>
      <c r="C24" s="456"/>
      <c r="D24" s="456"/>
      <c r="E24" s="456"/>
      <c r="F24" s="456"/>
      <c r="G24" s="456"/>
      <c r="H24" s="456"/>
      <c r="I24" s="456"/>
      <c r="J24" s="456"/>
      <c r="K24" s="456"/>
      <c r="L24" s="456" t="s">
        <v>385</v>
      </c>
    </row>
    <row r="25" spans="2:12">
      <c r="B25" s="456"/>
      <c r="C25" s="456"/>
      <c r="D25" s="456"/>
      <c r="E25" s="456"/>
      <c r="F25" s="456"/>
      <c r="G25" s="456"/>
      <c r="H25" s="456"/>
      <c r="I25" s="456"/>
      <c r="J25" s="456"/>
      <c r="K25" s="456"/>
      <c r="L25" s="456" t="s">
        <v>349</v>
      </c>
    </row>
    <row r="26" spans="2:12">
      <c r="B26" s="456"/>
      <c r="C26" s="456"/>
      <c r="D26" s="456"/>
      <c r="E26" s="456"/>
      <c r="F26" s="456"/>
      <c r="G26" s="456"/>
      <c r="H26" s="456"/>
      <c r="I26" s="456"/>
      <c r="J26" s="456"/>
      <c r="K26" s="456"/>
      <c r="L26" s="456" t="s">
        <v>384</v>
      </c>
    </row>
    <row r="27" spans="2:12">
      <c r="B27" s="456"/>
      <c r="C27" s="456"/>
      <c r="D27" s="456"/>
      <c r="E27" s="456"/>
      <c r="F27" s="456"/>
      <c r="G27" s="456"/>
      <c r="H27" s="456"/>
      <c r="I27" s="456"/>
      <c r="J27" s="456"/>
      <c r="K27" s="456"/>
      <c r="L27" s="456" t="s">
        <v>319</v>
      </c>
    </row>
    <row r="28" spans="2:12">
      <c r="B28" s="456"/>
      <c r="C28" s="456"/>
      <c r="D28" s="456"/>
      <c r="E28" s="456"/>
      <c r="F28" s="456"/>
      <c r="G28" s="456"/>
      <c r="H28" s="456"/>
      <c r="I28" s="456"/>
      <c r="J28" s="456"/>
      <c r="K28" s="456"/>
      <c r="L28" s="456" t="s">
        <v>361</v>
      </c>
    </row>
    <row r="29" spans="2:12"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 t="s">
        <v>410</v>
      </c>
    </row>
    <row r="30" spans="2:12"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 t="s">
        <v>481</v>
      </c>
    </row>
    <row r="31" spans="2:12"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 t="s">
        <v>422</v>
      </c>
    </row>
    <row r="32" spans="2:12"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 t="s">
        <v>427</v>
      </c>
    </row>
    <row r="33" spans="12:12">
      <c r="L33" s="456" t="s">
        <v>421</v>
      </c>
    </row>
    <row r="34" spans="12:12">
      <c r="L34" s="456" t="s">
        <v>387</v>
      </c>
    </row>
    <row r="35" spans="12:12">
      <c r="L35" s="456" t="s">
        <v>329</v>
      </c>
    </row>
    <row r="36" spans="12:12">
      <c r="L36" s="456" t="s">
        <v>351</v>
      </c>
    </row>
    <row r="37" spans="12:12">
      <c r="L37" s="456" t="s">
        <v>270</v>
      </c>
    </row>
    <row r="38" spans="12:12">
      <c r="L38" s="456" t="s">
        <v>485</v>
      </c>
    </row>
    <row r="39" spans="12:12">
      <c r="L39" s="456" t="s">
        <v>293</v>
      </c>
    </row>
    <row r="40" spans="12:12">
      <c r="L40" s="456" t="s">
        <v>291</v>
      </c>
    </row>
    <row r="41" spans="12:12">
      <c r="L41" s="456" t="s">
        <v>400</v>
      </c>
    </row>
    <row r="42" spans="12:12">
      <c r="L42" s="456" t="s">
        <v>371</v>
      </c>
    </row>
    <row r="43" spans="12:12">
      <c r="L43" s="456" t="s">
        <v>374</v>
      </c>
    </row>
    <row r="44" spans="12:12">
      <c r="L44" s="456" t="s">
        <v>436</v>
      </c>
    </row>
    <row r="45" spans="12:12">
      <c r="L45" s="456" t="s">
        <v>288</v>
      </c>
    </row>
    <row r="46" spans="12:12">
      <c r="L46" s="456" t="s">
        <v>268</v>
      </c>
    </row>
    <row r="47" spans="12:12">
      <c r="L47" s="456" t="s">
        <v>295</v>
      </c>
    </row>
    <row r="48" spans="12:12">
      <c r="L48" s="456" t="s">
        <v>292</v>
      </c>
    </row>
    <row r="49" spans="12:12">
      <c r="L49" s="456" t="s">
        <v>264</v>
      </c>
    </row>
    <row r="50" spans="12:12">
      <c r="L50" s="456" t="s">
        <v>451</v>
      </c>
    </row>
    <row r="51" spans="12:12">
      <c r="L51" s="456" t="s">
        <v>249</v>
      </c>
    </row>
    <row r="52" spans="12:12">
      <c r="L52" s="456" t="s">
        <v>405</v>
      </c>
    </row>
    <row r="53" spans="12:12">
      <c r="L53" s="456" t="s">
        <v>394</v>
      </c>
    </row>
    <row r="54" spans="12:12">
      <c r="L54" s="456" t="s">
        <v>333</v>
      </c>
    </row>
    <row r="55" spans="12:12">
      <c r="L55" s="456" t="s">
        <v>419</v>
      </c>
    </row>
    <row r="56" spans="12:12">
      <c r="L56" s="456" t="s">
        <v>312</v>
      </c>
    </row>
    <row r="57" spans="12:12">
      <c r="L57" s="456" t="s">
        <v>378</v>
      </c>
    </row>
    <row r="58" spans="12:12">
      <c r="L58" s="456" t="s">
        <v>404</v>
      </c>
    </row>
    <row r="59" spans="12:12">
      <c r="L59" s="456" t="s">
        <v>440</v>
      </c>
    </row>
    <row r="60" spans="12:12">
      <c r="L60" s="456" t="s">
        <v>395</v>
      </c>
    </row>
    <row r="61" spans="12:12">
      <c r="L61" s="456" t="s">
        <v>383</v>
      </c>
    </row>
    <row r="62" spans="12:12">
      <c r="L62" s="456" t="s">
        <v>475</v>
      </c>
    </row>
    <row r="63" spans="12:12">
      <c r="L63" s="456" t="s">
        <v>470</v>
      </c>
    </row>
    <row r="64" spans="12:12">
      <c r="L64" s="456" t="s">
        <v>297</v>
      </c>
    </row>
    <row r="65" spans="12:12">
      <c r="L65" s="456" t="s">
        <v>479</v>
      </c>
    </row>
    <row r="66" spans="12:12">
      <c r="L66" s="456" t="s">
        <v>317</v>
      </c>
    </row>
    <row r="67" spans="12:12">
      <c r="L67" s="456" t="s">
        <v>425</v>
      </c>
    </row>
    <row r="68" spans="12:12">
      <c r="L68" s="456" t="s">
        <v>476</v>
      </c>
    </row>
    <row r="69" spans="12:12">
      <c r="L69" s="456" t="s">
        <v>350</v>
      </c>
    </row>
    <row r="70" spans="12:12">
      <c r="L70" s="456" t="s">
        <v>437</v>
      </c>
    </row>
    <row r="71" spans="12:12">
      <c r="L71" s="456" t="s">
        <v>346</v>
      </c>
    </row>
    <row r="72" spans="12:12">
      <c r="L72" s="456" t="s">
        <v>289</v>
      </c>
    </row>
    <row r="73" spans="12:12">
      <c r="L73" s="456" t="s">
        <v>452</v>
      </c>
    </row>
    <row r="74" spans="12:12">
      <c r="L74" s="456" t="s">
        <v>250</v>
      </c>
    </row>
    <row r="75" spans="12:12">
      <c r="L75" s="456" t="s">
        <v>482</v>
      </c>
    </row>
    <row r="76" spans="12:12">
      <c r="L76" s="456" t="s">
        <v>299</v>
      </c>
    </row>
    <row r="77" spans="12:12">
      <c r="L77" s="456" t="s">
        <v>418</v>
      </c>
    </row>
    <row r="78" spans="12:12">
      <c r="L78" s="456" t="s">
        <v>432</v>
      </c>
    </row>
    <row r="79" spans="12:12">
      <c r="L79" s="456" t="s">
        <v>321</v>
      </c>
    </row>
    <row r="80" spans="12:12">
      <c r="L80" s="456" t="s">
        <v>386</v>
      </c>
    </row>
    <row r="81" spans="12:12">
      <c r="L81" s="456" t="s">
        <v>406</v>
      </c>
    </row>
    <row r="82" spans="12:12">
      <c r="L82" s="456" t="s">
        <v>431</v>
      </c>
    </row>
    <row r="83" spans="12:12">
      <c r="L83" s="456" t="s">
        <v>305</v>
      </c>
    </row>
    <row r="84" spans="12:12">
      <c r="L84" s="456" t="s">
        <v>416</v>
      </c>
    </row>
    <row r="85" spans="12:12">
      <c r="L85" s="456" t="s">
        <v>262</v>
      </c>
    </row>
    <row r="86" spans="12:12">
      <c r="L86" s="456" t="s">
        <v>266</v>
      </c>
    </row>
    <row r="87" spans="12:12">
      <c r="L87" s="456" t="s">
        <v>447</v>
      </c>
    </row>
    <row r="88" spans="12:12">
      <c r="L88" s="456" t="s">
        <v>478</v>
      </c>
    </row>
    <row r="89" spans="12:12">
      <c r="L89" s="456" t="s">
        <v>484</v>
      </c>
    </row>
    <row r="90" spans="12:12">
      <c r="L90" s="456" t="s">
        <v>322</v>
      </c>
    </row>
    <row r="91" spans="12:12">
      <c r="L91" s="456" t="s">
        <v>441</v>
      </c>
    </row>
    <row r="92" spans="12:12">
      <c r="L92" s="456" t="s">
        <v>429</v>
      </c>
    </row>
    <row r="93" spans="12:12">
      <c r="L93" s="456" t="s">
        <v>372</v>
      </c>
    </row>
    <row r="94" spans="12:12">
      <c r="L94" s="456" t="s">
        <v>345</v>
      </c>
    </row>
    <row r="95" spans="12:12">
      <c r="L95" s="456" t="s">
        <v>435</v>
      </c>
    </row>
    <row r="96" spans="12:12">
      <c r="L96" s="456" t="s">
        <v>357</v>
      </c>
    </row>
    <row r="97" spans="12:12">
      <c r="L97" s="456" t="s">
        <v>456</v>
      </c>
    </row>
    <row r="98" spans="12:12">
      <c r="L98" s="456" t="s">
        <v>285</v>
      </c>
    </row>
    <row r="99" spans="12:12">
      <c r="L99" s="456" t="s">
        <v>330</v>
      </c>
    </row>
    <row r="100" spans="12:12">
      <c r="L100" s="456" t="s">
        <v>248</v>
      </c>
    </row>
    <row r="101" spans="12:12">
      <c r="L101" s="456" t="s">
        <v>433</v>
      </c>
    </row>
    <row r="102" spans="12:12">
      <c r="L102" s="456" t="s">
        <v>471</v>
      </c>
    </row>
    <row r="103" spans="12:12">
      <c r="L103" s="456" t="s">
        <v>375</v>
      </c>
    </row>
    <row r="104" spans="12:12">
      <c r="L104" s="456" t="s">
        <v>466</v>
      </c>
    </row>
    <row r="105" spans="12:12">
      <c r="L105" s="456" t="s">
        <v>409</v>
      </c>
    </row>
    <row r="106" spans="12:12">
      <c r="L106" s="456" t="s">
        <v>392</v>
      </c>
    </row>
    <row r="107" spans="12:12">
      <c r="L107" s="456" t="s">
        <v>271</v>
      </c>
    </row>
    <row r="108" spans="12:12">
      <c r="L108" s="456" t="s">
        <v>411</v>
      </c>
    </row>
    <row r="109" spans="12:12">
      <c r="L109" s="456" t="s">
        <v>472</v>
      </c>
    </row>
    <row r="110" spans="12:12">
      <c r="L110" s="456" t="s">
        <v>247</v>
      </c>
    </row>
    <row r="111" spans="12:12">
      <c r="L111" s="456" t="s">
        <v>342</v>
      </c>
    </row>
    <row r="112" spans="12:12">
      <c r="L112" s="456" t="s">
        <v>389</v>
      </c>
    </row>
    <row r="113" spans="12:12">
      <c r="L113" s="456" t="s">
        <v>369</v>
      </c>
    </row>
    <row r="114" spans="12:12">
      <c r="L114" s="456" t="s">
        <v>460</v>
      </c>
    </row>
    <row r="115" spans="12:12">
      <c r="L115" s="456" t="s">
        <v>324</v>
      </c>
    </row>
    <row r="116" spans="12:12">
      <c r="L116" s="456" t="s">
        <v>450</v>
      </c>
    </row>
    <row r="117" spans="12:12">
      <c r="L117" s="456" t="s">
        <v>323</v>
      </c>
    </row>
    <row r="118" spans="12:12">
      <c r="L118" s="456" t="s">
        <v>468</v>
      </c>
    </row>
    <row r="119" spans="12:12">
      <c r="L119" s="456" t="s">
        <v>428</v>
      </c>
    </row>
    <row r="120" spans="12:12">
      <c r="L120" s="456" t="s">
        <v>373</v>
      </c>
    </row>
    <row r="121" spans="12:12">
      <c r="L121" s="456" t="s">
        <v>388</v>
      </c>
    </row>
    <row r="122" spans="12:12">
      <c r="L122" s="456" t="s">
        <v>396</v>
      </c>
    </row>
    <row r="123" spans="12:12">
      <c r="L123" s="456" t="s">
        <v>453</v>
      </c>
    </row>
    <row r="124" spans="12:12">
      <c r="L124" s="456" t="s">
        <v>454</v>
      </c>
    </row>
    <row r="125" spans="12:12">
      <c r="L125" s="456" t="s">
        <v>442</v>
      </c>
    </row>
    <row r="126" spans="12:12">
      <c r="L126" s="456" t="s">
        <v>332</v>
      </c>
    </row>
    <row r="127" spans="12:12">
      <c r="L127" s="456" t="s">
        <v>417</v>
      </c>
    </row>
    <row r="128" spans="12:12">
      <c r="L128" s="456" t="s">
        <v>461</v>
      </c>
    </row>
    <row r="129" spans="12:12">
      <c r="L129" s="456" t="s">
        <v>401</v>
      </c>
    </row>
    <row r="130" spans="12:12">
      <c r="L130" s="456" t="s">
        <v>467</v>
      </c>
    </row>
    <row r="131" spans="12:12">
      <c r="L131" s="456" t="s">
        <v>403</v>
      </c>
    </row>
    <row r="132" spans="12:12">
      <c r="L132" s="456" t="s">
        <v>358</v>
      </c>
    </row>
    <row r="133" spans="12:12">
      <c r="L133" s="456" t="s">
        <v>376</v>
      </c>
    </row>
    <row r="134" spans="12:12">
      <c r="L134" s="456" t="s">
        <v>300</v>
      </c>
    </row>
    <row r="135" spans="12:12">
      <c r="L135" s="456" t="s">
        <v>423</v>
      </c>
    </row>
    <row r="136" spans="12:12">
      <c r="L136" s="456" t="s">
        <v>308</v>
      </c>
    </row>
    <row r="137" spans="12:12">
      <c r="L137" s="456" t="s">
        <v>296</v>
      </c>
    </row>
    <row r="138" spans="12:12">
      <c r="L138" s="456" t="s">
        <v>408</v>
      </c>
    </row>
    <row r="139" spans="12:12">
      <c r="L139" s="456" t="s">
        <v>251</v>
      </c>
    </row>
    <row r="140" spans="12:12">
      <c r="L140" s="456" t="s">
        <v>286</v>
      </c>
    </row>
    <row r="141" spans="12:12">
      <c r="L141" s="456" t="s">
        <v>469</v>
      </c>
    </row>
    <row r="142" spans="12:12">
      <c r="L142" s="456" t="s">
        <v>301</v>
      </c>
    </row>
    <row r="143" spans="12:12">
      <c r="L143" s="456" t="s">
        <v>347</v>
      </c>
    </row>
    <row r="144" spans="12:12">
      <c r="L144" s="456" t="s">
        <v>267</v>
      </c>
    </row>
    <row r="145" spans="12:12">
      <c r="L145" s="456" t="s">
        <v>449</v>
      </c>
    </row>
    <row r="146" spans="12:12">
      <c r="L146" s="456" t="s">
        <v>335</v>
      </c>
    </row>
    <row r="147" spans="12:12">
      <c r="L147" s="456" t="s">
        <v>359</v>
      </c>
    </row>
    <row r="148" spans="12:12">
      <c r="L148" s="456" t="s">
        <v>355</v>
      </c>
    </row>
    <row r="149" spans="12:12">
      <c r="L149" s="456" t="s">
        <v>352</v>
      </c>
    </row>
    <row r="150" spans="12:12">
      <c r="L150" s="456" t="s">
        <v>353</v>
      </c>
    </row>
    <row r="151" spans="12:12">
      <c r="L151" s="456" t="s">
        <v>474</v>
      </c>
    </row>
    <row r="152" spans="12:12">
      <c r="L152" s="456" t="s">
        <v>402</v>
      </c>
    </row>
    <row r="153" spans="12:12">
      <c r="L153" s="456" t="s">
        <v>430</v>
      </c>
    </row>
    <row r="154" spans="12:12">
      <c r="L154" s="456" t="s">
        <v>269</v>
      </c>
    </row>
    <row r="155" spans="12:12">
      <c r="L155" s="456" t="s">
        <v>399</v>
      </c>
    </row>
    <row r="156" spans="12:12">
      <c r="L156" s="456" t="s">
        <v>303</v>
      </c>
    </row>
    <row r="157" spans="12:12">
      <c r="L157" s="456" t="s">
        <v>443</v>
      </c>
    </row>
    <row r="158" spans="12:12">
      <c r="L158" s="456" t="s">
        <v>438</v>
      </c>
    </row>
    <row r="159" spans="12:12">
      <c r="L159" s="456" t="s">
        <v>302</v>
      </c>
    </row>
    <row r="160" spans="12:12">
      <c r="L160" s="456" t="s">
        <v>486</v>
      </c>
    </row>
    <row r="161" spans="12:12">
      <c r="L161" s="456" t="s">
        <v>473</v>
      </c>
    </row>
    <row r="162" spans="12:12">
      <c r="L162" s="456" t="s">
        <v>480</v>
      </c>
    </row>
    <row r="163" spans="12:12">
      <c r="L163" s="456" t="s">
        <v>477</v>
      </c>
    </row>
    <row r="164" spans="12:12">
      <c r="L164" s="456" t="s">
        <v>265</v>
      </c>
    </row>
    <row r="165" spans="12:12">
      <c r="L165" s="456" t="s">
        <v>320</v>
      </c>
    </row>
    <row r="166" spans="12:12">
      <c r="L166" s="456" t="s">
        <v>354</v>
      </c>
    </row>
    <row r="167" spans="12:12">
      <c r="L167" s="456" t="s">
        <v>298</v>
      </c>
    </row>
    <row r="168" spans="12:12">
      <c r="L168" s="456" t="s">
        <v>287</v>
      </c>
    </row>
    <row r="169" spans="12:12">
      <c r="L169" s="456" t="s">
        <v>290</v>
      </c>
    </row>
    <row r="170" spans="12:12">
      <c r="L170" s="456" t="s">
        <v>424</v>
      </c>
    </row>
    <row r="171" spans="12:12">
      <c r="L171" s="456" t="s">
        <v>458</v>
      </c>
    </row>
    <row r="172" spans="12:12">
      <c r="L172" s="456" t="s">
        <v>393</v>
      </c>
    </row>
    <row r="173" spans="12:12">
      <c r="L173" s="456" t="s">
        <v>407</v>
      </c>
    </row>
    <row r="174" spans="12:12">
      <c r="L174" s="456" t="s">
        <v>483</v>
      </c>
    </row>
    <row r="175" spans="12:12">
      <c r="L175" s="456" t="s">
        <v>294</v>
      </c>
    </row>
    <row r="176" spans="12:12">
      <c r="L176" s="456" t="s">
        <v>360</v>
      </c>
    </row>
    <row r="177" spans="12:12">
      <c r="L177" s="456" t="s">
        <v>356</v>
      </c>
    </row>
    <row r="178" spans="12:12">
      <c r="L178" s="456" t="s">
        <v>343</v>
      </c>
    </row>
    <row r="179" spans="12:12">
      <c r="L179" s="456" t="s">
        <v>348</v>
      </c>
    </row>
    <row r="180" spans="12:12">
      <c r="L180" s="456" t="s">
        <v>344</v>
      </c>
    </row>
  </sheetData>
  <autoFilter ref="L1:L224" xr:uid="{00000000-0009-0000-0000-000011000000}"/>
  <sortState ref="L2:L224">
    <sortCondition ref="L2:L22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49"/>
  <sheetViews>
    <sheetView zoomScale="85" zoomScaleNormal="85" workbookViewId="0" xr3:uid="{CF366857-BBDD-5199-9BC9-FF52903B0715}">
      <selection activeCell="T26" sqref="T26"/>
    </sheetView>
  </sheetViews>
  <sheetFormatPr defaultRowHeight="12.75"/>
  <cols>
    <col min="1" max="1" width="9.140625" style="199"/>
    <col min="2" max="2" width="41.7109375" bestFit="1" customWidth="1"/>
    <col min="3" max="10" width="10.5703125" bestFit="1" customWidth="1"/>
    <col min="11" max="14" width="11.5703125" bestFit="1" customWidth="1"/>
    <col min="15" max="15" width="2.28515625" customWidth="1"/>
  </cols>
  <sheetData>
    <row r="1" spans="2:17">
      <c r="B1" s="55" t="s">
        <v>572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</row>
    <row r="2" spans="2:17">
      <c r="B2" s="456"/>
      <c r="C2" s="229">
        <v>42005</v>
      </c>
      <c r="D2" s="229">
        <v>42036</v>
      </c>
      <c r="E2" s="229">
        <v>42064</v>
      </c>
      <c r="F2" s="229">
        <v>42095</v>
      </c>
      <c r="G2" s="229">
        <v>42125</v>
      </c>
      <c r="H2" s="229">
        <v>42156</v>
      </c>
      <c r="I2" s="229">
        <v>42186</v>
      </c>
      <c r="J2" s="229">
        <v>42217</v>
      </c>
      <c r="K2" s="229">
        <v>42248</v>
      </c>
      <c r="L2" s="229">
        <v>42278</v>
      </c>
      <c r="M2" s="229">
        <v>42309</v>
      </c>
      <c r="N2" s="229">
        <v>42339</v>
      </c>
      <c r="O2" s="456"/>
      <c r="P2" s="235" t="s">
        <v>33</v>
      </c>
      <c r="Q2" s="235" t="s">
        <v>573</v>
      </c>
    </row>
    <row r="3" spans="2:17">
      <c r="B3" s="456" t="s">
        <v>165</v>
      </c>
      <c r="C3" s="456">
        <v>448</v>
      </c>
      <c r="D3" s="456">
        <v>897</v>
      </c>
      <c r="E3" s="456">
        <v>1343</v>
      </c>
      <c r="F3" s="456">
        <v>1789</v>
      </c>
      <c r="G3" s="456">
        <v>2250</v>
      </c>
      <c r="H3" s="456">
        <v>2710</v>
      </c>
      <c r="I3" s="456">
        <v>3167</v>
      </c>
      <c r="J3" s="456">
        <v>3610</v>
      </c>
      <c r="K3" s="456">
        <v>4071</v>
      </c>
      <c r="L3" s="456">
        <v>4527</v>
      </c>
      <c r="M3" s="456">
        <v>4977</v>
      </c>
      <c r="N3" s="456">
        <v>5435</v>
      </c>
      <c r="O3" s="53"/>
      <c r="P3" s="456">
        <f>D3</f>
        <v>897</v>
      </c>
      <c r="Q3" s="456">
        <f>N3-P3</f>
        <v>4538</v>
      </c>
    </row>
    <row r="4" spans="2:17">
      <c r="B4" s="456" t="s">
        <v>158</v>
      </c>
      <c r="C4" s="456">
        <v>353</v>
      </c>
      <c r="D4" s="456">
        <v>765</v>
      </c>
      <c r="E4" s="456">
        <v>1288</v>
      </c>
      <c r="F4" s="456">
        <v>1765</v>
      </c>
      <c r="G4" s="456">
        <v>2156</v>
      </c>
      <c r="H4" s="456">
        <v>2422</v>
      </c>
      <c r="I4" s="456">
        <v>2924</v>
      </c>
      <c r="J4" s="456">
        <v>3393</v>
      </c>
      <c r="K4" s="456">
        <v>3809</v>
      </c>
      <c r="L4" s="456">
        <v>4387</v>
      </c>
      <c r="M4" s="456">
        <v>4869</v>
      </c>
      <c r="N4" s="456">
        <v>5362</v>
      </c>
      <c r="O4" s="53"/>
      <c r="P4" s="456">
        <f t="shared" ref="P4:P21" si="0">D4</f>
        <v>765</v>
      </c>
      <c r="Q4" s="456">
        <f t="shared" ref="Q4:Q21" si="1">N4-P4</f>
        <v>4597</v>
      </c>
    </row>
    <row r="5" spans="2:17">
      <c r="B5" s="456" t="s">
        <v>163</v>
      </c>
      <c r="C5" s="456">
        <v>241</v>
      </c>
      <c r="D5" s="456">
        <v>443</v>
      </c>
      <c r="E5" s="456">
        <v>778</v>
      </c>
      <c r="F5" s="456">
        <v>933</v>
      </c>
      <c r="G5" s="456">
        <v>1152</v>
      </c>
      <c r="H5" s="456">
        <v>1379</v>
      </c>
      <c r="I5" s="456">
        <v>1585</v>
      </c>
      <c r="J5" s="456">
        <v>1804</v>
      </c>
      <c r="K5" s="456">
        <v>1960</v>
      </c>
      <c r="L5" s="456">
        <v>2143</v>
      </c>
      <c r="M5" s="456">
        <v>2320</v>
      </c>
      <c r="N5" s="456">
        <v>2450</v>
      </c>
      <c r="O5" s="53"/>
      <c r="P5" s="456">
        <f t="shared" si="0"/>
        <v>443</v>
      </c>
      <c r="Q5" s="456">
        <f t="shared" si="1"/>
        <v>2007</v>
      </c>
    </row>
    <row r="6" spans="2:17">
      <c r="B6" s="456" t="s">
        <v>156</v>
      </c>
      <c r="C6" s="456">
        <v>623</v>
      </c>
      <c r="D6" s="456">
        <v>1241</v>
      </c>
      <c r="E6" s="456">
        <v>1885</v>
      </c>
      <c r="F6" s="456">
        <v>2424</v>
      </c>
      <c r="G6" s="456">
        <v>2893</v>
      </c>
      <c r="H6" s="456">
        <v>3442</v>
      </c>
      <c r="I6" s="456">
        <v>3991</v>
      </c>
      <c r="J6" s="456">
        <v>4526</v>
      </c>
      <c r="K6" s="456">
        <v>5110</v>
      </c>
      <c r="L6" s="456">
        <v>5698</v>
      </c>
      <c r="M6" s="456">
        <v>6457</v>
      </c>
      <c r="N6" s="456">
        <v>7036</v>
      </c>
      <c r="O6" s="53"/>
      <c r="P6" s="456">
        <f t="shared" si="0"/>
        <v>1241</v>
      </c>
      <c r="Q6" s="456">
        <f t="shared" si="1"/>
        <v>5795</v>
      </c>
    </row>
    <row r="7" spans="2:17">
      <c r="B7" s="456" t="s">
        <v>169</v>
      </c>
      <c r="C7" s="456">
        <v>67</v>
      </c>
      <c r="D7" s="456">
        <v>133</v>
      </c>
      <c r="E7" s="456">
        <v>198</v>
      </c>
      <c r="F7" s="456">
        <v>256</v>
      </c>
      <c r="G7" s="456">
        <v>338</v>
      </c>
      <c r="H7" s="456">
        <v>423</v>
      </c>
      <c r="I7" s="456">
        <v>497</v>
      </c>
      <c r="J7" s="456">
        <v>556</v>
      </c>
      <c r="K7" s="456">
        <v>643</v>
      </c>
      <c r="L7" s="456">
        <v>727</v>
      </c>
      <c r="M7" s="456">
        <v>807</v>
      </c>
      <c r="N7" s="456">
        <v>885</v>
      </c>
      <c r="O7" s="53"/>
      <c r="P7" s="456">
        <f t="shared" si="0"/>
        <v>133</v>
      </c>
      <c r="Q7" s="456">
        <f t="shared" si="1"/>
        <v>752</v>
      </c>
    </row>
    <row r="8" spans="2:17">
      <c r="B8" s="456" t="s">
        <v>157</v>
      </c>
      <c r="C8" s="456">
        <v>296</v>
      </c>
      <c r="D8" s="456">
        <v>486</v>
      </c>
      <c r="E8" s="456">
        <v>1076</v>
      </c>
      <c r="F8" s="456">
        <v>1553</v>
      </c>
      <c r="G8" s="456">
        <v>2089</v>
      </c>
      <c r="H8" s="456">
        <v>2661</v>
      </c>
      <c r="I8" s="456">
        <v>3262</v>
      </c>
      <c r="J8" s="456">
        <v>3920</v>
      </c>
      <c r="K8" s="456">
        <v>4639</v>
      </c>
      <c r="L8" s="456">
        <v>5198</v>
      </c>
      <c r="M8" s="456">
        <v>5835</v>
      </c>
      <c r="N8" s="456">
        <v>6250</v>
      </c>
      <c r="O8" s="53"/>
      <c r="P8" s="456">
        <f t="shared" si="0"/>
        <v>486</v>
      </c>
      <c r="Q8" s="456">
        <f t="shared" si="1"/>
        <v>5764</v>
      </c>
    </row>
    <row r="9" spans="2:17">
      <c r="B9" s="456" t="s">
        <v>155</v>
      </c>
      <c r="C9" s="456">
        <v>1300</v>
      </c>
      <c r="D9" s="456">
        <v>2710</v>
      </c>
      <c r="E9" s="456">
        <v>4084</v>
      </c>
      <c r="F9" s="456">
        <v>5767</v>
      </c>
      <c r="G9" s="456">
        <v>7353</v>
      </c>
      <c r="H9" s="456">
        <v>9284</v>
      </c>
      <c r="I9" s="456">
        <v>11099</v>
      </c>
      <c r="J9" s="456">
        <v>12647</v>
      </c>
      <c r="K9" s="456">
        <v>14265</v>
      </c>
      <c r="L9" s="456">
        <v>15834</v>
      </c>
      <c r="M9" s="456">
        <v>17466</v>
      </c>
      <c r="N9" s="456">
        <v>18863</v>
      </c>
      <c r="O9" s="53"/>
      <c r="P9" s="456">
        <f t="shared" si="0"/>
        <v>2710</v>
      </c>
      <c r="Q9" s="456">
        <f t="shared" si="1"/>
        <v>16153</v>
      </c>
    </row>
    <row r="10" spans="2:17">
      <c r="B10" s="456" t="s">
        <v>162</v>
      </c>
      <c r="C10" s="456">
        <v>191</v>
      </c>
      <c r="D10" s="456">
        <v>404</v>
      </c>
      <c r="E10" s="456">
        <v>594</v>
      </c>
      <c r="F10" s="456">
        <v>781</v>
      </c>
      <c r="G10" s="456">
        <v>960</v>
      </c>
      <c r="H10" s="456">
        <v>1144</v>
      </c>
      <c r="I10" s="456">
        <v>1331</v>
      </c>
      <c r="J10" s="456">
        <v>1525</v>
      </c>
      <c r="K10" s="456">
        <v>1716</v>
      </c>
      <c r="L10" s="456">
        <v>1987</v>
      </c>
      <c r="M10" s="456">
        <v>2229</v>
      </c>
      <c r="N10" s="456">
        <v>2452</v>
      </c>
      <c r="O10" s="53"/>
      <c r="P10" s="456">
        <f t="shared" si="0"/>
        <v>404</v>
      </c>
      <c r="Q10" s="456">
        <f t="shared" si="1"/>
        <v>2048</v>
      </c>
    </row>
    <row r="11" spans="2:17">
      <c r="B11" s="456" t="s">
        <v>161</v>
      </c>
      <c r="C11" s="456">
        <v>312</v>
      </c>
      <c r="D11" s="456">
        <v>618</v>
      </c>
      <c r="E11" s="456">
        <v>909</v>
      </c>
      <c r="F11" s="456">
        <v>1136</v>
      </c>
      <c r="G11" s="456">
        <v>1405</v>
      </c>
      <c r="H11" s="456">
        <v>1681</v>
      </c>
      <c r="I11" s="456">
        <v>1948</v>
      </c>
      <c r="J11" s="456">
        <v>2015</v>
      </c>
      <c r="K11" s="456">
        <v>2379</v>
      </c>
      <c r="L11" s="456">
        <v>2791</v>
      </c>
      <c r="M11" s="456">
        <v>3234</v>
      </c>
      <c r="N11" s="456">
        <v>3547</v>
      </c>
      <c r="O11" s="53"/>
      <c r="P11" s="456">
        <f t="shared" si="0"/>
        <v>618</v>
      </c>
      <c r="Q11" s="456">
        <f t="shared" si="1"/>
        <v>2929</v>
      </c>
    </row>
    <row r="12" spans="2:17">
      <c r="B12" s="456" t="s">
        <v>160</v>
      </c>
      <c r="C12" s="456">
        <v>349</v>
      </c>
      <c r="D12" s="456">
        <v>646</v>
      </c>
      <c r="E12" s="456">
        <v>1324</v>
      </c>
      <c r="F12" s="456">
        <v>1753</v>
      </c>
      <c r="G12" s="456">
        <v>2129</v>
      </c>
      <c r="H12" s="456">
        <v>2457</v>
      </c>
      <c r="I12" s="456">
        <v>2838</v>
      </c>
      <c r="J12" s="456">
        <v>3138</v>
      </c>
      <c r="K12" s="456">
        <v>3509</v>
      </c>
      <c r="L12" s="456">
        <v>3933</v>
      </c>
      <c r="M12" s="456">
        <v>4370</v>
      </c>
      <c r="N12" s="456">
        <v>4742</v>
      </c>
      <c r="O12" s="53"/>
      <c r="P12" s="456">
        <f t="shared" si="0"/>
        <v>646</v>
      </c>
      <c r="Q12" s="456">
        <f t="shared" si="1"/>
        <v>4096</v>
      </c>
    </row>
    <row r="13" spans="2:17">
      <c r="B13" s="456" t="s">
        <v>168</v>
      </c>
      <c r="C13" s="456">
        <v>121</v>
      </c>
      <c r="D13" s="456">
        <v>243</v>
      </c>
      <c r="E13" s="456">
        <v>363</v>
      </c>
      <c r="F13" s="456">
        <v>483</v>
      </c>
      <c r="G13" s="456">
        <v>610</v>
      </c>
      <c r="H13" s="456">
        <v>736</v>
      </c>
      <c r="I13" s="456">
        <v>861</v>
      </c>
      <c r="J13" s="456">
        <v>980</v>
      </c>
      <c r="K13" s="456">
        <v>1106</v>
      </c>
      <c r="L13" s="456">
        <v>1231</v>
      </c>
      <c r="M13" s="456">
        <v>1353</v>
      </c>
      <c r="N13" s="456">
        <v>1476</v>
      </c>
      <c r="O13" s="53"/>
      <c r="P13" s="456">
        <f t="shared" si="0"/>
        <v>243</v>
      </c>
      <c r="Q13" s="456">
        <f t="shared" si="1"/>
        <v>1233</v>
      </c>
    </row>
    <row r="14" spans="2:17">
      <c r="B14" s="456" t="s">
        <v>166</v>
      </c>
      <c r="C14" s="456">
        <v>258</v>
      </c>
      <c r="D14" s="456">
        <v>518</v>
      </c>
      <c r="E14" s="456">
        <v>771</v>
      </c>
      <c r="F14" s="456">
        <v>1023</v>
      </c>
      <c r="G14" s="456">
        <v>1310</v>
      </c>
      <c r="H14" s="456">
        <v>1597</v>
      </c>
      <c r="I14" s="456">
        <v>1874</v>
      </c>
      <c r="J14" s="456">
        <v>2120</v>
      </c>
      <c r="K14" s="456">
        <v>2407</v>
      </c>
      <c r="L14" s="456">
        <v>2684</v>
      </c>
      <c r="M14" s="456">
        <v>2948</v>
      </c>
      <c r="N14" s="456">
        <v>3222</v>
      </c>
      <c r="O14" s="53"/>
      <c r="P14" s="456">
        <f t="shared" si="0"/>
        <v>518</v>
      </c>
      <c r="Q14" s="456">
        <f t="shared" si="1"/>
        <v>2704</v>
      </c>
    </row>
    <row r="15" spans="2:17">
      <c r="B15" s="456" t="s">
        <v>159</v>
      </c>
      <c r="C15" s="456">
        <v>384</v>
      </c>
      <c r="D15" s="456">
        <v>836</v>
      </c>
      <c r="E15" s="456">
        <v>1264</v>
      </c>
      <c r="F15" s="456">
        <v>1669</v>
      </c>
      <c r="G15" s="456">
        <v>2059</v>
      </c>
      <c r="H15" s="456">
        <v>2428</v>
      </c>
      <c r="I15" s="456">
        <v>2785</v>
      </c>
      <c r="J15" s="456">
        <v>3191</v>
      </c>
      <c r="K15" s="456">
        <v>3738</v>
      </c>
      <c r="L15" s="456">
        <v>4280</v>
      </c>
      <c r="M15" s="456">
        <v>4814</v>
      </c>
      <c r="N15" s="456">
        <v>5204</v>
      </c>
      <c r="O15" s="53"/>
      <c r="P15" s="456">
        <f t="shared" si="0"/>
        <v>836</v>
      </c>
      <c r="Q15" s="456">
        <f t="shared" si="1"/>
        <v>4368</v>
      </c>
    </row>
    <row r="16" spans="2:17" ht="15">
      <c r="B16" s="456" t="s">
        <v>29</v>
      </c>
      <c r="C16" s="13">
        <v>3692</v>
      </c>
      <c r="D16" s="13">
        <v>7703</v>
      </c>
      <c r="E16" s="13">
        <v>11394</v>
      </c>
      <c r="F16" s="13">
        <v>15245</v>
      </c>
      <c r="G16" s="13">
        <v>19100</v>
      </c>
      <c r="H16" s="13">
        <v>23546</v>
      </c>
      <c r="I16" s="13">
        <v>27577</v>
      </c>
      <c r="J16" s="13">
        <v>31514</v>
      </c>
      <c r="K16" s="13">
        <v>35518</v>
      </c>
      <c r="L16" s="13">
        <v>39520</v>
      </c>
      <c r="M16" s="13">
        <v>43489</v>
      </c>
      <c r="N16" s="13">
        <v>47621</v>
      </c>
      <c r="O16" s="54"/>
      <c r="P16" s="456">
        <f t="shared" si="0"/>
        <v>7703</v>
      </c>
      <c r="Q16" s="456">
        <f t="shared" si="1"/>
        <v>39918</v>
      </c>
    </row>
    <row r="17" spans="2:17">
      <c r="B17" s="456" t="s">
        <v>167</v>
      </c>
      <c r="C17" s="456">
        <v>234</v>
      </c>
      <c r="D17" s="456">
        <v>470</v>
      </c>
      <c r="E17" s="456">
        <v>700</v>
      </c>
      <c r="F17" s="456">
        <v>930</v>
      </c>
      <c r="G17" s="456">
        <v>1188</v>
      </c>
      <c r="H17" s="456">
        <v>1446</v>
      </c>
      <c r="I17" s="456">
        <v>1696</v>
      </c>
      <c r="J17" s="456">
        <v>1920</v>
      </c>
      <c r="K17" s="456">
        <v>2179</v>
      </c>
      <c r="L17" s="456">
        <v>2429</v>
      </c>
      <c r="M17" s="456">
        <v>2668</v>
      </c>
      <c r="N17" s="456">
        <v>2911</v>
      </c>
      <c r="O17" s="53"/>
      <c r="P17" s="456">
        <f t="shared" si="0"/>
        <v>470</v>
      </c>
      <c r="Q17" s="456">
        <f t="shared" si="1"/>
        <v>2441</v>
      </c>
    </row>
    <row r="18" spans="2:17">
      <c r="B18" s="456" t="s">
        <v>170</v>
      </c>
      <c r="C18" s="456">
        <v>56</v>
      </c>
      <c r="D18" s="456">
        <v>113</v>
      </c>
      <c r="E18" s="456">
        <v>180</v>
      </c>
      <c r="F18" s="456">
        <v>236</v>
      </c>
      <c r="G18" s="456">
        <v>290</v>
      </c>
      <c r="H18" s="456">
        <v>341</v>
      </c>
      <c r="I18" s="456">
        <v>395</v>
      </c>
      <c r="J18" s="456">
        <v>446</v>
      </c>
      <c r="K18" s="456">
        <v>502</v>
      </c>
      <c r="L18" s="456">
        <v>567</v>
      </c>
      <c r="M18" s="456">
        <v>622</v>
      </c>
      <c r="N18" s="456">
        <v>673</v>
      </c>
      <c r="O18" s="53"/>
      <c r="P18" s="456">
        <f t="shared" si="0"/>
        <v>113</v>
      </c>
      <c r="Q18" s="456">
        <f t="shared" si="1"/>
        <v>560</v>
      </c>
    </row>
    <row r="19" spans="2:17">
      <c r="B19" s="456" t="s">
        <v>171</v>
      </c>
      <c r="C19" s="456">
        <v>15</v>
      </c>
      <c r="D19" s="456">
        <v>38</v>
      </c>
      <c r="E19" s="456">
        <v>63</v>
      </c>
      <c r="F19" s="456">
        <v>97</v>
      </c>
      <c r="G19" s="456">
        <v>123</v>
      </c>
      <c r="H19" s="456">
        <v>156</v>
      </c>
      <c r="I19" s="456">
        <v>189</v>
      </c>
      <c r="J19" s="456">
        <v>220</v>
      </c>
      <c r="K19" s="456">
        <v>254</v>
      </c>
      <c r="L19" s="456">
        <v>313</v>
      </c>
      <c r="M19" s="456">
        <v>336</v>
      </c>
      <c r="N19" s="456">
        <v>354</v>
      </c>
      <c r="O19" s="53"/>
      <c r="P19" s="456">
        <f t="shared" si="0"/>
        <v>38</v>
      </c>
      <c r="Q19" s="456">
        <f t="shared" si="1"/>
        <v>316</v>
      </c>
    </row>
    <row r="20" spans="2:17">
      <c r="B20" s="456" t="s">
        <v>172</v>
      </c>
      <c r="C20" s="456">
        <v>8</v>
      </c>
      <c r="D20" s="456">
        <v>17</v>
      </c>
      <c r="E20" s="456">
        <v>25</v>
      </c>
      <c r="F20" s="456">
        <v>33</v>
      </c>
      <c r="G20" s="456">
        <v>42</v>
      </c>
      <c r="H20" s="456">
        <v>50</v>
      </c>
      <c r="I20" s="456">
        <v>58</v>
      </c>
      <c r="J20" s="456">
        <v>67</v>
      </c>
      <c r="K20" s="456">
        <v>75</v>
      </c>
      <c r="L20" s="456">
        <v>83</v>
      </c>
      <c r="M20" s="456">
        <v>92</v>
      </c>
      <c r="N20" s="456">
        <v>100</v>
      </c>
      <c r="O20" s="53"/>
      <c r="P20" s="456">
        <f t="shared" si="0"/>
        <v>17</v>
      </c>
      <c r="Q20" s="456">
        <f t="shared" si="1"/>
        <v>83</v>
      </c>
    </row>
    <row r="21" spans="2:17">
      <c r="B21" s="456" t="s">
        <v>154</v>
      </c>
      <c r="C21" s="456">
        <v>1799</v>
      </c>
      <c r="D21" s="456">
        <v>3333</v>
      </c>
      <c r="E21" s="456">
        <v>5096</v>
      </c>
      <c r="F21" s="456">
        <v>6649</v>
      </c>
      <c r="G21" s="456">
        <v>8179</v>
      </c>
      <c r="H21" s="456">
        <v>9992</v>
      </c>
      <c r="I21" s="456">
        <v>11743</v>
      </c>
      <c r="J21" s="456">
        <v>13494</v>
      </c>
      <c r="K21" s="456">
        <v>15619</v>
      </c>
      <c r="L21" s="456">
        <v>18005</v>
      </c>
      <c r="M21" s="456">
        <v>20158</v>
      </c>
      <c r="N21" s="456">
        <v>22433</v>
      </c>
      <c r="O21" s="53"/>
      <c r="P21" s="456">
        <f t="shared" si="0"/>
        <v>3333</v>
      </c>
      <c r="Q21" s="456">
        <f t="shared" si="1"/>
        <v>19100</v>
      </c>
    </row>
    <row r="22" spans="2:17"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56"/>
    </row>
    <row r="23" spans="2:17">
      <c r="B23" s="228" t="s">
        <v>574</v>
      </c>
      <c r="C23" s="456">
        <v>10747</v>
      </c>
      <c r="D23" s="456">
        <v>21614</v>
      </c>
      <c r="E23" s="456">
        <v>33335</v>
      </c>
      <c r="F23" s="456">
        <v>44522</v>
      </c>
      <c r="G23" s="456">
        <v>55626</v>
      </c>
      <c r="H23" s="456">
        <v>67895</v>
      </c>
      <c r="I23" s="456">
        <v>79820</v>
      </c>
      <c r="J23" s="456">
        <v>91086</v>
      </c>
      <c r="K23" s="456">
        <v>103499</v>
      </c>
      <c r="L23" s="456">
        <v>116337</v>
      </c>
      <c r="M23" s="456">
        <v>129044</v>
      </c>
      <c r="N23" s="456">
        <v>141016</v>
      </c>
      <c r="O23" s="60"/>
      <c r="P23" s="456">
        <f t="shared" ref="P23:P38" si="2">D23</f>
        <v>21614</v>
      </c>
      <c r="Q23" s="456">
        <f t="shared" ref="Q23:Q38" si="3">N23-P23</f>
        <v>119402</v>
      </c>
    </row>
    <row r="24" spans="2:17">
      <c r="B24" s="456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6"/>
      <c r="O24" s="456"/>
      <c r="P24" s="456"/>
      <c r="Q24" s="456"/>
    </row>
    <row r="25" spans="2:17">
      <c r="B25" s="456"/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</row>
    <row r="26" spans="2:17">
      <c r="B26" s="456"/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6"/>
      <c r="N26" s="456"/>
      <c r="O26" s="456"/>
      <c r="P26" s="456"/>
      <c r="Q26" s="456"/>
    </row>
    <row r="27" spans="2:17">
      <c r="B27" s="456"/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</row>
    <row r="28" spans="2:17">
      <c r="B28" s="456"/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456"/>
      <c r="Q28" s="456"/>
    </row>
    <row r="29" spans="2:17">
      <c r="B29" s="456" t="s">
        <v>51</v>
      </c>
      <c r="C29" s="230">
        <v>1989</v>
      </c>
      <c r="D29" s="230">
        <v>3976</v>
      </c>
      <c r="E29" s="230">
        <v>6107</v>
      </c>
      <c r="F29" s="230">
        <v>8115</v>
      </c>
      <c r="G29" s="230">
        <v>10076</v>
      </c>
      <c r="H29" s="230">
        <v>12033</v>
      </c>
      <c r="I29" s="230">
        <v>14057</v>
      </c>
      <c r="J29" s="230">
        <v>15953</v>
      </c>
      <c r="K29" s="230">
        <v>18009</v>
      </c>
      <c r="L29" s="230">
        <v>20018</v>
      </c>
      <c r="M29" s="230">
        <v>22089</v>
      </c>
      <c r="N29" s="230">
        <v>24065</v>
      </c>
      <c r="O29" s="456"/>
      <c r="P29" s="456">
        <f t="shared" si="2"/>
        <v>3976</v>
      </c>
      <c r="Q29" s="456">
        <f t="shared" si="3"/>
        <v>20089</v>
      </c>
    </row>
    <row r="30" spans="2:17">
      <c r="B30" s="55" t="s">
        <v>50</v>
      </c>
      <c r="C30" s="230">
        <v>3788</v>
      </c>
      <c r="D30" s="230">
        <v>7731</v>
      </c>
      <c r="E30" s="230">
        <v>11836</v>
      </c>
      <c r="F30" s="230">
        <v>15807</v>
      </c>
      <c r="G30" s="230">
        <v>19807</v>
      </c>
      <c r="H30" s="230">
        <v>24514</v>
      </c>
      <c r="I30" s="230">
        <v>28843</v>
      </c>
      <c r="J30" s="230">
        <v>33014</v>
      </c>
      <c r="K30" s="230">
        <v>37716</v>
      </c>
      <c r="L30" s="230">
        <v>42517</v>
      </c>
      <c r="M30" s="230">
        <v>47257</v>
      </c>
      <c r="N30" s="230">
        <v>51645</v>
      </c>
      <c r="O30" s="456"/>
      <c r="P30" s="456">
        <f t="shared" si="2"/>
        <v>7731</v>
      </c>
      <c r="Q30" s="456">
        <f t="shared" si="3"/>
        <v>43914</v>
      </c>
    </row>
    <row r="31" spans="2:17">
      <c r="B31" s="55" t="s">
        <v>54</v>
      </c>
      <c r="C31" s="230">
        <v>969</v>
      </c>
      <c r="D31" s="230">
        <v>1871</v>
      </c>
      <c r="E31" s="230">
        <v>2841</v>
      </c>
      <c r="F31" s="230">
        <v>3731</v>
      </c>
      <c r="G31" s="230">
        <v>4600</v>
      </c>
      <c r="H31" s="230">
        <v>5516</v>
      </c>
      <c r="I31" s="230">
        <v>6422</v>
      </c>
      <c r="J31" s="230">
        <v>7307</v>
      </c>
      <c r="K31" s="230">
        <v>8314</v>
      </c>
      <c r="L31" s="230">
        <v>9395</v>
      </c>
      <c r="M31" s="230">
        <v>10447</v>
      </c>
      <c r="N31" s="230">
        <v>11479</v>
      </c>
      <c r="O31" s="456"/>
      <c r="P31" s="456">
        <f t="shared" si="2"/>
        <v>1871</v>
      </c>
      <c r="Q31" s="456">
        <f t="shared" si="3"/>
        <v>9608</v>
      </c>
    </row>
    <row r="32" spans="2:17">
      <c r="B32" s="55" t="s">
        <v>55</v>
      </c>
      <c r="C32" s="230">
        <v>1180</v>
      </c>
      <c r="D32" s="230">
        <v>2383</v>
      </c>
      <c r="E32" s="230">
        <v>3627</v>
      </c>
      <c r="F32" s="230">
        <v>5105</v>
      </c>
      <c r="G32" s="230">
        <v>6634</v>
      </c>
      <c r="H32" s="230">
        <v>8370</v>
      </c>
      <c r="I32" s="230">
        <v>9877</v>
      </c>
      <c r="J32" s="230">
        <v>11046</v>
      </c>
      <c r="K32" s="230">
        <v>12383</v>
      </c>
      <c r="L32" s="230">
        <v>13799</v>
      </c>
      <c r="M32" s="230">
        <v>15258</v>
      </c>
      <c r="N32" s="230">
        <v>16417</v>
      </c>
      <c r="O32" s="456"/>
      <c r="P32" s="456">
        <f t="shared" si="2"/>
        <v>2383</v>
      </c>
      <c r="Q32" s="456">
        <f t="shared" si="3"/>
        <v>14034</v>
      </c>
    </row>
    <row r="33" spans="2:17">
      <c r="B33" s="55" t="s">
        <v>53</v>
      </c>
      <c r="C33" s="230">
        <v>178</v>
      </c>
      <c r="D33" s="230">
        <v>368</v>
      </c>
      <c r="E33" s="230">
        <v>551</v>
      </c>
      <c r="F33" s="230">
        <v>736</v>
      </c>
      <c r="G33" s="230">
        <v>900</v>
      </c>
      <c r="H33" s="230">
        <v>1085</v>
      </c>
      <c r="I33" s="230">
        <v>1311</v>
      </c>
      <c r="J33" s="230">
        <v>1505</v>
      </c>
      <c r="K33" s="230">
        <v>1737</v>
      </c>
      <c r="L33" s="230">
        <v>1984</v>
      </c>
      <c r="M33" s="230">
        <v>2214</v>
      </c>
      <c r="N33" s="230">
        <v>2429</v>
      </c>
      <c r="O33" s="456"/>
      <c r="P33" s="456">
        <f t="shared" si="2"/>
        <v>368</v>
      </c>
      <c r="Q33" s="456">
        <f t="shared" si="3"/>
        <v>2061</v>
      </c>
    </row>
    <row r="34" spans="2:17">
      <c r="B34" s="55" t="s">
        <v>575</v>
      </c>
      <c r="C34" s="230">
        <v>667</v>
      </c>
      <c r="D34" s="230">
        <v>1347</v>
      </c>
      <c r="E34" s="230">
        <v>2078</v>
      </c>
      <c r="F34" s="230">
        <v>2834</v>
      </c>
      <c r="G34" s="230">
        <v>3519</v>
      </c>
      <c r="H34" s="230">
        <v>4391</v>
      </c>
      <c r="I34" s="230">
        <v>5193</v>
      </c>
      <c r="J34" s="230">
        <v>6049</v>
      </c>
      <c r="K34" s="230">
        <v>7044</v>
      </c>
      <c r="L34" s="230">
        <v>8157</v>
      </c>
      <c r="M34" s="230">
        <v>9114</v>
      </c>
      <c r="N34" s="230">
        <v>10170</v>
      </c>
      <c r="O34" s="456"/>
      <c r="P34" s="456">
        <f t="shared" si="2"/>
        <v>1347</v>
      </c>
      <c r="Q34" s="456">
        <f t="shared" si="3"/>
        <v>8823</v>
      </c>
    </row>
    <row r="35" spans="2:17">
      <c r="B35" s="55" t="s">
        <v>56</v>
      </c>
      <c r="C35" s="230">
        <v>364</v>
      </c>
      <c r="D35" s="230">
        <v>695</v>
      </c>
      <c r="E35" s="230">
        <v>1027</v>
      </c>
      <c r="F35" s="230">
        <v>1319</v>
      </c>
      <c r="G35" s="230">
        <v>1588</v>
      </c>
      <c r="H35" s="230">
        <v>1883</v>
      </c>
      <c r="I35" s="230">
        <v>2230</v>
      </c>
      <c r="J35" s="230">
        <v>2642</v>
      </c>
      <c r="K35" s="230">
        <v>3032</v>
      </c>
      <c r="L35" s="230">
        <v>3451</v>
      </c>
      <c r="M35" s="230">
        <v>3820</v>
      </c>
      <c r="N35" s="230">
        <v>4214</v>
      </c>
      <c r="O35" s="456"/>
      <c r="P35" s="456">
        <f t="shared" si="2"/>
        <v>695</v>
      </c>
      <c r="Q35" s="456">
        <f t="shared" si="3"/>
        <v>3519</v>
      </c>
    </row>
    <row r="36" spans="2:17">
      <c r="B36" s="55" t="s">
        <v>57</v>
      </c>
      <c r="C36" s="230">
        <v>1612</v>
      </c>
      <c r="D36" s="230">
        <v>3243</v>
      </c>
      <c r="E36" s="230">
        <v>5267</v>
      </c>
      <c r="F36" s="230">
        <v>6874</v>
      </c>
      <c r="G36" s="230">
        <v>8501</v>
      </c>
      <c r="H36" s="230">
        <v>10104</v>
      </c>
      <c r="I36" s="230">
        <v>11887</v>
      </c>
      <c r="J36" s="230">
        <v>13567</v>
      </c>
      <c r="K36" s="230">
        <v>15264</v>
      </c>
      <c r="L36" s="230">
        <v>17015</v>
      </c>
      <c r="M36" s="230">
        <v>18842</v>
      </c>
      <c r="N36" s="230">
        <v>20595</v>
      </c>
      <c r="O36" s="456"/>
      <c r="P36" s="456">
        <f t="shared" si="2"/>
        <v>3243</v>
      </c>
      <c r="Q36" s="456">
        <f t="shared" si="3"/>
        <v>17352</v>
      </c>
    </row>
    <row r="37" spans="2:17" s="199" customFormat="1">
      <c r="B37" s="55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456"/>
      <c r="P37" s="456"/>
      <c r="Q37" s="456"/>
    </row>
    <row r="38" spans="2:17">
      <c r="B38" s="456" t="s">
        <v>576</v>
      </c>
      <c r="C38" s="230">
        <v>10747</v>
      </c>
      <c r="D38" s="230">
        <v>21614</v>
      </c>
      <c r="E38" s="230">
        <v>33335</v>
      </c>
      <c r="F38" s="230">
        <v>44522</v>
      </c>
      <c r="G38" s="230">
        <v>55624</v>
      </c>
      <c r="H38" s="230">
        <v>67896</v>
      </c>
      <c r="I38" s="230">
        <v>79820</v>
      </c>
      <c r="J38" s="230">
        <v>91084</v>
      </c>
      <c r="K38" s="230">
        <v>103499</v>
      </c>
      <c r="L38" s="230">
        <v>116336</v>
      </c>
      <c r="M38" s="230">
        <v>129042</v>
      </c>
      <c r="N38" s="230">
        <v>141016</v>
      </c>
      <c r="O38" s="456"/>
      <c r="P38" s="456">
        <f t="shared" si="2"/>
        <v>21614</v>
      </c>
      <c r="Q38" s="456">
        <f t="shared" si="3"/>
        <v>119402</v>
      </c>
    </row>
    <row r="39" spans="2:17">
      <c r="B39" s="456"/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  <c r="N39" s="456"/>
      <c r="O39" s="456"/>
      <c r="P39" s="456"/>
      <c r="Q39" s="456"/>
    </row>
    <row r="40" spans="2:17">
      <c r="B40" s="456"/>
      <c r="C40" s="456"/>
      <c r="D40" s="456"/>
      <c r="E40" s="456"/>
      <c r="F40" s="456"/>
      <c r="G40" s="456"/>
      <c r="H40" s="456"/>
      <c r="I40" s="456"/>
      <c r="J40" s="456"/>
      <c r="K40" s="456"/>
      <c r="L40" s="456"/>
      <c r="M40" s="456"/>
      <c r="N40" s="456"/>
      <c r="O40" s="456"/>
      <c r="P40" s="456"/>
      <c r="Q40" s="456"/>
    </row>
    <row r="41" spans="2:17">
      <c r="B41" s="456"/>
      <c r="C41" s="456"/>
      <c r="D41" s="456"/>
      <c r="E41" s="456"/>
      <c r="F41" s="456"/>
      <c r="G41" s="456"/>
      <c r="H41" s="456"/>
      <c r="I41" s="456"/>
      <c r="J41" s="456"/>
      <c r="K41" s="456"/>
      <c r="L41" s="456"/>
      <c r="M41" s="456"/>
      <c r="N41" s="456"/>
      <c r="O41" s="456"/>
      <c r="P41" s="456"/>
      <c r="Q41" s="456"/>
    </row>
    <row r="42" spans="2:17">
      <c r="B42" s="456"/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  <c r="N42" s="456"/>
      <c r="O42" s="456"/>
      <c r="P42" s="456"/>
      <c r="Q42" s="456"/>
    </row>
    <row r="43" spans="2:17">
      <c r="B43" s="456"/>
      <c r="C43" s="456"/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  <c r="Q43" s="456"/>
    </row>
    <row r="44" spans="2:17">
      <c r="B44" s="456"/>
      <c r="C44" s="456"/>
      <c r="D44" s="456"/>
      <c r="E44" s="456"/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</row>
    <row r="45" spans="2:17">
      <c r="B45" s="456"/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</row>
    <row r="46" spans="2:17">
      <c r="B46" s="456"/>
      <c r="C46" s="456"/>
      <c r="D46" s="456"/>
      <c r="E46" s="456"/>
      <c r="F46" s="456"/>
      <c r="G46" s="456"/>
      <c r="H46" s="456"/>
      <c r="I46" s="456"/>
      <c r="J46" s="456"/>
      <c r="K46" s="456"/>
      <c r="L46" s="456"/>
      <c r="M46" s="456"/>
      <c r="N46" s="456"/>
      <c r="O46" s="456"/>
      <c r="P46" s="456"/>
      <c r="Q46" s="456"/>
    </row>
    <row r="47" spans="2:17">
      <c r="B47" s="456"/>
      <c r="C47" s="456"/>
      <c r="D47" s="456"/>
      <c r="E47" s="456"/>
      <c r="F47" s="456"/>
      <c r="G47" s="456"/>
      <c r="H47" s="456"/>
      <c r="I47" s="456"/>
      <c r="J47" s="456"/>
      <c r="K47" s="456"/>
      <c r="L47" s="456"/>
      <c r="M47" s="456"/>
      <c r="N47" s="456"/>
      <c r="O47" s="456"/>
      <c r="P47" s="456"/>
      <c r="Q47" s="456"/>
    </row>
    <row r="48" spans="2:17">
      <c r="B48" s="456"/>
      <c r="C48" s="456"/>
      <c r="D48" s="456"/>
      <c r="E48" s="456"/>
      <c r="F48" s="456"/>
      <c r="G48" s="456"/>
      <c r="H48" s="456"/>
      <c r="I48" s="456"/>
      <c r="J48" s="456"/>
      <c r="K48" s="456"/>
      <c r="L48" s="456"/>
      <c r="M48" s="456"/>
      <c r="N48" s="456"/>
      <c r="O48" s="456"/>
      <c r="P48" s="456"/>
      <c r="Q48" s="456"/>
    </row>
    <row r="49" spans="2:2">
      <c r="B49" s="456"/>
    </row>
  </sheetData>
  <pageMargins left="0.25" right="0.25" top="0.75" bottom="0.75" header="0.3" footer="0.3"/>
  <pageSetup paperSize="9" scale="72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049"/>
  <sheetViews>
    <sheetView zoomScale="85" zoomScaleNormal="85" workbookViewId="0" xr3:uid="{34904945-5288-588E-9F07-34343C13E9F2}">
      <pane ySplit="3" topLeftCell="A4" activePane="bottomLeft" state="frozen"/>
      <selection pane="bottomLeft" activeCell="U31" sqref="U31"/>
    </sheetView>
  </sheetViews>
  <sheetFormatPr defaultRowHeight="12.75" outlineLevelCol="1"/>
  <cols>
    <col min="1" max="1" width="41.140625" style="199" bestFit="1" customWidth="1"/>
    <col min="2" max="2" width="41.140625" style="52" bestFit="1" customWidth="1"/>
    <col min="3" max="3" width="22.42578125" style="52" bestFit="1" customWidth="1"/>
    <col min="4" max="4" width="32" style="52" bestFit="1" customWidth="1"/>
    <col min="5" max="5" width="44.42578125" style="199" bestFit="1" customWidth="1"/>
    <col min="6" max="6" width="31.85546875" style="199" bestFit="1" customWidth="1"/>
    <col min="7" max="7" width="11.28515625" style="199" hidden="1" customWidth="1" outlineLevel="1"/>
    <col min="8" max="11" width="12.42578125" style="199" hidden="1" customWidth="1" outlineLevel="1"/>
    <col min="12" max="12" width="11.28515625" style="199" hidden="1" customWidth="1" outlineLevel="1"/>
    <col min="13" max="18" width="12.42578125" style="199" hidden="1" customWidth="1" outlineLevel="1"/>
    <col min="19" max="19" width="17" style="199" bestFit="1" customWidth="1" collapsed="1"/>
  </cols>
  <sheetData>
    <row r="1" spans="1:19" ht="12.75" customHeight="1">
      <c r="A1" s="456"/>
      <c r="E1" s="43" t="s">
        <v>243</v>
      </c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</row>
    <row r="2" spans="1:19" ht="12.75" customHeight="1" thickBot="1">
      <c r="A2" s="456"/>
      <c r="E2" s="44" t="s">
        <v>254</v>
      </c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</row>
    <row r="3" spans="1:19" ht="12.75" customHeight="1" thickBot="1">
      <c r="A3" s="456"/>
      <c r="E3" s="591" t="s">
        <v>255</v>
      </c>
      <c r="F3" s="596"/>
      <c r="G3" s="452" t="s">
        <v>577</v>
      </c>
      <c r="H3" s="452" t="s">
        <v>578</v>
      </c>
      <c r="I3" s="452" t="s">
        <v>579</v>
      </c>
      <c r="J3" s="452" t="s">
        <v>580</v>
      </c>
      <c r="K3" s="452" t="s">
        <v>581</v>
      </c>
      <c r="L3" s="452" t="s">
        <v>582</v>
      </c>
      <c r="M3" s="452" t="s">
        <v>583</v>
      </c>
      <c r="N3" s="452" t="s">
        <v>584</v>
      </c>
      <c r="O3" s="452" t="s">
        <v>585</v>
      </c>
      <c r="P3" s="452" t="s">
        <v>586</v>
      </c>
      <c r="Q3" s="452" t="s">
        <v>587</v>
      </c>
      <c r="R3" s="452" t="s">
        <v>588</v>
      </c>
      <c r="S3" s="457" t="s">
        <v>259</v>
      </c>
    </row>
    <row r="4" spans="1:19" ht="12.75" customHeight="1" thickBot="1">
      <c r="A4" s="236" t="str">
        <f>C4&amp;IF(D4="WINSOR &amp; NEWTON","WINSOR &amp; NEWTON",IF(D4="LIQUITEX","LIQUITEX",IF(D4="L&amp;B","L&amp;B",IF(D4="SNAZAROO","SNAZAROO",IF(D4="REEVES","REEVES",IF(D4="LETRASET","LETRASET",IF(D4="CONTE A PARIS","CONTE A PARIS",IF(D4="All Brands"," ", "Other"))))))))</f>
        <v>APAC EXPOther</v>
      </c>
      <c r="B4" s="52" t="str">
        <f>C4&amp;D4</f>
        <v>APAC EXPCOMPONENTS</v>
      </c>
      <c r="C4" s="52" t="str">
        <f>IF(E4="",C3,E4)</f>
        <v>APAC EXP</v>
      </c>
      <c r="D4" s="52" t="str">
        <f>IF(F4="",D3,F4)</f>
        <v>COMPONENTS</v>
      </c>
      <c r="E4" s="588" t="s">
        <v>165</v>
      </c>
      <c r="F4" s="452" t="s">
        <v>589</v>
      </c>
      <c r="G4" s="46"/>
      <c r="H4" s="46"/>
      <c r="I4" s="46"/>
      <c r="J4" s="47">
        <v>-731.83399999999995</v>
      </c>
      <c r="K4" s="46"/>
      <c r="L4" s="46"/>
      <c r="M4" s="46"/>
      <c r="N4" s="46"/>
      <c r="O4" s="46"/>
      <c r="P4" s="46"/>
      <c r="Q4" s="46"/>
      <c r="R4" s="47">
        <v>0</v>
      </c>
      <c r="S4" s="48">
        <v>-731.83399999999995</v>
      </c>
    </row>
    <row r="5" spans="1:19" ht="12.75" customHeight="1" thickBot="1">
      <c r="A5" s="236" t="str">
        <f t="shared" ref="A5:A68" si="0">C5&amp;IF(D5="WINSOR &amp; NEWTON","WINSOR &amp; NEWTON",IF(D5="LIQUITEX","LIQUITEX",IF(D5="L&amp;B","L&amp;B",IF(D5="SNAZAROO","SNAZAROO",IF(D5="REEVES","REEVES",IF(D5="LETRASET","LETRASET",IF(D5="CONTE A PARIS","CONTE A PARIS",IF(D5="All Brands"," ", "Other"))))))))</f>
        <v>APAC EXPCONTE A PARIS</v>
      </c>
      <c r="B5" s="52" t="str">
        <f t="shared" ref="B5:B68" si="1">C5&amp;D5</f>
        <v>APAC EXPCONTE A PARIS</v>
      </c>
      <c r="C5" s="52" t="str">
        <f t="shared" ref="C5:C68" si="2">IF(E5="",C4,E5)</f>
        <v>APAC EXP</v>
      </c>
      <c r="D5" s="52" t="str">
        <f t="shared" ref="D5:D68" si="3">IF(F5="",D4,F5)</f>
        <v>CONTE A PARIS</v>
      </c>
      <c r="E5" s="597"/>
      <c r="F5" s="452" t="s">
        <v>590</v>
      </c>
      <c r="G5" s="47">
        <v>7433.9080000000004</v>
      </c>
      <c r="H5" s="47">
        <v>4784.1279999999997</v>
      </c>
      <c r="I5" s="47">
        <v>16714.903999999999</v>
      </c>
      <c r="J5" s="47">
        <v>21951.986000000001</v>
      </c>
      <c r="K5" s="47">
        <v>5981.9629999999997</v>
      </c>
      <c r="L5" s="47">
        <v>2229.8919999999998</v>
      </c>
      <c r="M5" s="47">
        <v>4512.41</v>
      </c>
      <c r="N5" s="47">
        <v>11698.04</v>
      </c>
      <c r="O5" s="47">
        <v>9934.7080000000005</v>
      </c>
      <c r="P5" s="47">
        <v>6607.15</v>
      </c>
      <c r="Q5" s="47">
        <v>3035.71</v>
      </c>
      <c r="R5" s="47">
        <v>5580.9160000000002</v>
      </c>
      <c r="S5" s="48">
        <v>100465.715</v>
      </c>
    </row>
    <row r="6" spans="1:19" ht="12.75" customHeight="1" thickBot="1">
      <c r="A6" s="236" t="str">
        <f t="shared" si="0"/>
        <v>APAC EXPOther</v>
      </c>
      <c r="B6" s="52" t="str">
        <f t="shared" si="1"/>
        <v>APAC EXPCREDITS</v>
      </c>
      <c r="C6" s="52" t="str">
        <f t="shared" si="2"/>
        <v>APAC EXP</v>
      </c>
      <c r="D6" s="52" t="str">
        <f t="shared" si="3"/>
        <v>CREDITS</v>
      </c>
      <c r="E6" s="597"/>
      <c r="F6" s="452" t="s">
        <v>591</v>
      </c>
      <c r="G6" s="47">
        <v>-217.71600000000001</v>
      </c>
      <c r="H6" s="46"/>
      <c r="I6" s="47">
        <v>-19.725000000000001</v>
      </c>
      <c r="J6" s="47">
        <v>-284.3</v>
      </c>
      <c r="K6" s="46"/>
      <c r="L6" s="47">
        <v>-812.66200000000003</v>
      </c>
      <c r="M6" s="46"/>
      <c r="N6" s="46"/>
      <c r="O6" s="47">
        <v>-1114.7429999999999</v>
      </c>
      <c r="P6" s="46"/>
      <c r="Q6" s="47">
        <v>-180.50899999999999</v>
      </c>
      <c r="R6" s="47">
        <v>-362.78</v>
      </c>
      <c r="S6" s="48">
        <v>-2992.4349999999999</v>
      </c>
    </row>
    <row r="7" spans="1:19" ht="12.75" customHeight="1" thickBot="1">
      <c r="A7" s="236" t="str">
        <f t="shared" si="0"/>
        <v>APAC EXPOther</v>
      </c>
      <c r="B7" s="52" t="str">
        <f t="shared" si="1"/>
        <v>APAC EXPCROWN</v>
      </c>
      <c r="C7" s="52" t="str">
        <f t="shared" si="2"/>
        <v>APAC EXP</v>
      </c>
      <c r="D7" s="52" t="str">
        <f t="shared" si="3"/>
        <v>CROWN</v>
      </c>
      <c r="E7" s="597"/>
      <c r="F7" s="452" t="s">
        <v>592</v>
      </c>
      <c r="G7" s="47">
        <v>8119.17</v>
      </c>
      <c r="H7" s="46"/>
      <c r="I7" s="46"/>
      <c r="J7" s="46"/>
      <c r="K7" s="47">
        <v>2033.16</v>
      </c>
      <c r="L7" s="46"/>
      <c r="M7" s="46"/>
      <c r="N7" s="47">
        <v>3755.11</v>
      </c>
      <c r="O7" s="46"/>
      <c r="P7" s="46"/>
      <c r="Q7" s="46"/>
      <c r="R7" s="46"/>
      <c r="S7" s="48">
        <v>13907.44</v>
      </c>
    </row>
    <row r="8" spans="1:19" ht="12.75" customHeight="1" thickBot="1">
      <c r="A8" s="236" t="str">
        <f t="shared" si="0"/>
        <v>APAC EXPL&amp;B</v>
      </c>
      <c r="B8" s="52" t="str">
        <f t="shared" si="1"/>
        <v>APAC EXPL&amp;B</v>
      </c>
      <c r="C8" s="52" t="str">
        <f t="shared" si="2"/>
        <v>APAC EXP</v>
      </c>
      <c r="D8" s="52" t="str">
        <f t="shared" si="3"/>
        <v>L&amp;B</v>
      </c>
      <c r="E8" s="597"/>
      <c r="F8" s="452" t="s">
        <v>55</v>
      </c>
      <c r="G8" s="47">
        <v>6363.0780000000004</v>
      </c>
      <c r="H8" s="47">
        <v>61870.237000000001</v>
      </c>
      <c r="I8" s="47">
        <v>24460.244999999999</v>
      </c>
      <c r="J8" s="47">
        <v>47560.544999999998</v>
      </c>
      <c r="K8" s="47">
        <v>12524.183000000001</v>
      </c>
      <c r="L8" s="47">
        <v>11020.666999999999</v>
      </c>
      <c r="M8" s="47">
        <v>35479.178999999996</v>
      </c>
      <c r="N8" s="47">
        <v>42160.722999999998</v>
      </c>
      <c r="O8" s="47">
        <v>32123.082999999999</v>
      </c>
      <c r="P8" s="47">
        <v>19345.654999999999</v>
      </c>
      <c r="Q8" s="47">
        <v>33187.671000000002</v>
      </c>
      <c r="R8" s="47">
        <v>12707.198</v>
      </c>
      <c r="S8" s="48">
        <v>338802.46399999998</v>
      </c>
    </row>
    <row r="9" spans="1:19" ht="12.75" customHeight="1" thickBot="1">
      <c r="A9" s="236" t="str">
        <f t="shared" si="0"/>
        <v>APAC EXPLETRASET</v>
      </c>
      <c r="B9" s="52" t="str">
        <f t="shared" si="1"/>
        <v>APAC EXPLETRASET</v>
      </c>
      <c r="C9" s="52" t="str">
        <f t="shared" si="2"/>
        <v>APAC EXP</v>
      </c>
      <c r="D9" s="52" t="str">
        <f t="shared" si="3"/>
        <v>LETRASET</v>
      </c>
      <c r="E9" s="597"/>
      <c r="F9" s="452" t="s">
        <v>593</v>
      </c>
      <c r="G9" s="47">
        <v>8331.48</v>
      </c>
      <c r="H9" s="47">
        <v>23.58</v>
      </c>
      <c r="I9" s="47">
        <v>5256.98</v>
      </c>
      <c r="J9" s="47">
        <v>12914.6</v>
      </c>
      <c r="K9" s="47">
        <v>10436.51</v>
      </c>
      <c r="L9" s="47">
        <v>6513.28</v>
      </c>
      <c r="M9" s="47">
        <v>2040.2</v>
      </c>
      <c r="N9" s="47">
        <v>18525.46</v>
      </c>
      <c r="O9" s="47">
        <v>5709.42</v>
      </c>
      <c r="P9" s="47">
        <v>1839.85</v>
      </c>
      <c r="Q9" s="47">
        <v>12922.1</v>
      </c>
      <c r="R9" s="47">
        <v>824.94</v>
      </c>
      <c r="S9" s="48">
        <v>85338.4</v>
      </c>
    </row>
    <row r="10" spans="1:19" ht="12.75" customHeight="1" thickBot="1">
      <c r="A10" s="236" t="str">
        <f t="shared" si="0"/>
        <v>APAC EXPLIQUITEX</v>
      </c>
      <c r="B10" s="52" t="str">
        <f t="shared" si="1"/>
        <v>APAC EXPLIQUITEX</v>
      </c>
      <c r="C10" s="52" t="str">
        <f t="shared" si="2"/>
        <v>APAC EXP</v>
      </c>
      <c r="D10" s="52" t="str">
        <f t="shared" si="3"/>
        <v>LIQUITEX</v>
      </c>
      <c r="E10" s="597"/>
      <c r="F10" s="452" t="s">
        <v>79</v>
      </c>
      <c r="G10" s="47">
        <v>23253.379000000001</v>
      </c>
      <c r="H10" s="47">
        <v>32278.973999999998</v>
      </c>
      <c r="I10" s="47">
        <v>84980.164999999994</v>
      </c>
      <c r="J10" s="47">
        <v>77132.092999999993</v>
      </c>
      <c r="K10" s="47">
        <v>52310.548999999999</v>
      </c>
      <c r="L10" s="47">
        <v>20845.972000000002</v>
      </c>
      <c r="M10" s="47">
        <v>63839.705000000002</v>
      </c>
      <c r="N10" s="47">
        <v>48638.633000000002</v>
      </c>
      <c r="O10" s="47">
        <v>33991.885000000002</v>
      </c>
      <c r="P10" s="47">
        <v>71799.165999999997</v>
      </c>
      <c r="Q10" s="47">
        <v>9666.5040000000008</v>
      </c>
      <c r="R10" s="47">
        <v>30611.438999999998</v>
      </c>
      <c r="S10" s="48">
        <v>549348.46400000004</v>
      </c>
    </row>
    <row r="11" spans="1:19" ht="12.75" customHeight="1" thickBot="1">
      <c r="A11" s="236" t="str">
        <f t="shared" si="0"/>
        <v>APAC EXPOther</v>
      </c>
      <c r="B11" s="52" t="str">
        <f t="shared" si="1"/>
        <v>APAC EXPMARKETING</v>
      </c>
      <c r="C11" s="52" t="str">
        <f t="shared" si="2"/>
        <v>APAC EXP</v>
      </c>
      <c r="D11" s="52" t="str">
        <f t="shared" si="3"/>
        <v>MARKETING</v>
      </c>
      <c r="E11" s="597"/>
      <c r="F11" s="452" t="s">
        <v>594</v>
      </c>
      <c r="G11" s="47">
        <v>81.59</v>
      </c>
      <c r="H11" s="47">
        <v>94.86</v>
      </c>
      <c r="I11" s="47">
        <v>0</v>
      </c>
      <c r="J11" s="47">
        <v>68.932000000000002</v>
      </c>
      <c r="K11" s="47">
        <v>5.96</v>
      </c>
      <c r="L11" s="47">
        <v>0.01</v>
      </c>
      <c r="M11" s="47">
        <v>81.906999999999996</v>
      </c>
      <c r="N11" s="47">
        <v>157.03399999999999</v>
      </c>
      <c r="O11" s="47">
        <v>0.03</v>
      </c>
      <c r="P11" s="47">
        <v>40.11</v>
      </c>
      <c r="Q11" s="47">
        <v>15.01</v>
      </c>
      <c r="R11" s="47">
        <v>0</v>
      </c>
      <c r="S11" s="48">
        <v>545.44299999999998</v>
      </c>
    </row>
    <row r="12" spans="1:19" ht="12.75" customHeight="1" thickBot="1">
      <c r="A12" s="236" t="str">
        <f t="shared" si="0"/>
        <v>APAC EXPOther</v>
      </c>
      <c r="B12" s="52" t="str">
        <f t="shared" si="1"/>
        <v>APAC EXPMICHAELS</v>
      </c>
      <c r="C12" s="52" t="str">
        <f t="shared" si="2"/>
        <v>APAC EXP</v>
      </c>
      <c r="D12" s="52" t="str">
        <f t="shared" si="3"/>
        <v>MICHAELS</v>
      </c>
      <c r="E12" s="597"/>
      <c r="F12" s="452" t="s">
        <v>595</v>
      </c>
      <c r="G12" s="47">
        <v>30012.317999999999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8">
        <v>30012.317999999999</v>
      </c>
    </row>
    <row r="13" spans="1:19" ht="12.75" customHeight="1" thickBot="1">
      <c r="A13" s="236" t="str">
        <f t="shared" si="0"/>
        <v>APAC EXPOther</v>
      </c>
      <c r="B13" s="52" t="str">
        <f t="shared" si="1"/>
        <v>APAC EXPMODERN OPTIONS</v>
      </c>
      <c r="C13" s="52" t="str">
        <f t="shared" si="2"/>
        <v>APAC EXP</v>
      </c>
      <c r="D13" s="52" t="str">
        <f t="shared" si="3"/>
        <v>MODERN OPTIONS</v>
      </c>
      <c r="E13" s="597"/>
      <c r="F13" s="452" t="s">
        <v>596</v>
      </c>
      <c r="G13" s="46"/>
      <c r="H13" s="46"/>
      <c r="I13" s="46"/>
      <c r="J13" s="46"/>
      <c r="K13" s="46"/>
      <c r="L13" s="46"/>
      <c r="M13" s="46"/>
      <c r="N13" s="47">
        <v>324.72000000000003</v>
      </c>
      <c r="O13" s="46"/>
      <c r="P13" s="46"/>
      <c r="Q13" s="46"/>
      <c r="R13" s="46"/>
      <c r="S13" s="48">
        <v>324.72000000000003</v>
      </c>
    </row>
    <row r="14" spans="1:19" ht="12.75" customHeight="1" thickBot="1">
      <c r="A14" s="236" t="str">
        <f t="shared" si="0"/>
        <v>APAC EXPOther</v>
      </c>
      <c r="B14" s="52" t="str">
        <f t="shared" si="1"/>
        <v>APAC EXPNot Specified in Database</v>
      </c>
      <c r="C14" s="52" t="str">
        <f t="shared" si="2"/>
        <v>APAC EXP</v>
      </c>
      <c r="D14" s="52" t="str">
        <f t="shared" si="3"/>
        <v>Not Specified in Database</v>
      </c>
      <c r="E14" s="597"/>
      <c r="F14" s="452" t="s">
        <v>597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>
        <v>101.82</v>
      </c>
      <c r="S14" s="48">
        <v>101.82</v>
      </c>
    </row>
    <row r="15" spans="1:19" ht="12.75" customHeight="1" thickBot="1">
      <c r="A15" s="236" t="str">
        <f t="shared" si="0"/>
        <v>APAC EXPREEVES</v>
      </c>
      <c r="B15" s="52" t="str">
        <f t="shared" si="1"/>
        <v>APAC EXPREEVES</v>
      </c>
      <c r="C15" s="52" t="str">
        <f t="shared" si="2"/>
        <v>APAC EXP</v>
      </c>
      <c r="D15" s="52" t="str">
        <f t="shared" si="3"/>
        <v>REEVES</v>
      </c>
      <c r="E15" s="597"/>
      <c r="F15" s="452" t="s">
        <v>173</v>
      </c>
      <c r="G15" s="47">
        <v>1358.83</v>
      </c>
      <c r="H15" s="47">
        <v>51111.836000000003</v>
      </c>
      <c r="I15" s="47">
        <v>93740.088000000003</v>
      </c>
      <c r="J15" s="47">
        <v>90034.792000000001</v>
      </c>
      <c r="K15" s="47">
        <v>97476.437000000005</v>
      </c>
      <c r="L15" s="47">
        <v>78684.948999999993</v>
      </c>
      <c r="M15" s="47">
        <v>66256.717999999993</v>
      </c>
      <c r="N15" s="47">
        <v>72214.338000000003</v>
      </c>
      <c r="O15" s="47">
        <v>34899.385999999999</v>
      </c>
      <c r="P15" s="47">
        <v>36902.089999999997</v>
      </c>
      <c r="Q15" s="47">
        <v>123117.58</v>
      </c>
      <c r="R15" s="47">
        <v>59892.300999999999</v>
      </c>
      <c r="S15" s="48">
        <v>805689.34499999997</v>
      </c>
    </row>
    <row r="16" spans="1:19" ht="12.75" customHeight="1" thickBot="1">
      <c r="A16" s="236" t="str">
        <f t="shared" si="0"/>
        <v>APAC EXPSNAZAROO</v>
      </c>
      <c r="B16" s="52" t="str">
        <f t="shared" si="1"/>
        <v>APAC EXPSNAZAROO</v>
      </c>
      <c r="C16" s="52" t="str">
        <f t="shared" si="2"/>
        <v>APAC EXP</v>
      </c>
      <c r="D16" s="52" t="str">
        <f t="shared" si="3"/>
        <v>SNAZAROO</v>
      </c>
      <c r="E16" s="597"/>
      <c r="F16" s="452" t="s">
        <v>101</v>
      </c>
      <c r="G16" s="47">
        <v>3538.64</v>
      </c>
      <c r="H16" s="47">
        <v>14289.24</v>
      </c>
      <c r="I16" s="47">
        <v>15746.998</v>
      </c>
      <c r="J16" s="47">
        <v>20476.560000000001</v>
      </c>
      <c r="K16" s="47">
        <v>16538.07</v>
      </c>
      <c r="L16" s="47">
        <v>9262.4599999999991</v>
      </c>
      <c r="M16" s="47">
        <v>7869.05</v>
      </c>
      <c r="N16" s="47">
        <v>8567.8799999999992</v>
      </c>
      <c r="O16" s="47">
        <v>10681.7</v>
      </c>
      <c r="P16" s="47">
        <v>7481.3320000000003</v>
      </c>
      <c r="Q16" s="47">
        <v>21022.93</v>
      </c>
      <c r="R16" s="47">
        <v>11173.156999999999</v>
      </c>
      <c r="S16" s="48">
        <v>146648.01699999999</v>
      </c>
    </row>
    <row r="17" spans="1:19" ht="12.75" customHeight="1" thickBot="1">
      <c r="A17" s="236" t="str">
        <f t="shared" si="0"/>
        <v>APAC EXPOther</v>
      </c>
      <c r="B17" s="52" t="str">
        <f t="shared" si="1"/>
        <v>APAC EXPTULIP</v>
      </c>
      <c r="C17" s="52" t="str">
        <f t="shared" si="2"/>
        <v>APAC EXP</v>
      </c>
      <c r="D17" s="52" t="str">
        <f t="shared" si="3"/>
        <v>TULIP</v>
      </c>
      <c r="E17" s="597"/>
      <c r="F17" s="452" t="s">
        <v>598</v>
      </c>
      <c r="G17" s="47">
        <v>110.02800000000001</v>
      </c>
      <c r="H17" s="47">
        <v>1270.336</v>
      </c>
      <c r="I17" s="47">
        <v>1002.64</v>
      </c>
      <c r="J17" s="47">
        <v>130.03299999999999</v>
      </c>
      <c r="K17" s="46"/>
      <c r="L17" s="46"/>
      <c r="M17" s="46"/>
      <c r="N17" s="46"/>
      <c r="O17" s="46"/>
      <c r="P17" s="46"/>
      <c r="Q17" s="46"/>
      <c r="R17" s="46"/>
      <c r="S17" s="48">
        <v>2513.0369999999998</v>
      </c>
    </row>
    <row r="18" spans="1:19" ht="12.75" customHeight="1" thickBot="1">
      <c r="A18" s="236" t="str">
        <f t="shared" si="0"/>
        <v>APAC EXPWINSOR &amp; NEWTON</v>
      </c>
      <c r="B18" s="52" t="str">
        <f t="shared" si="1"/>
        <v>APAC EXPWINSOR &amp; NEWTON</v>
      </c>
      <c r="C18" s="52" t="str">
        <f t="shared" si="2"/>
        <v>APAC EXP</v>
      </c>
      <c r="D18" s="52" t="str">
        <f t="shared" si="3"/>
        <v>WINSOR &amp; NEWTON</v>
      </c>
      <c r="E18" s="597"/>
      <c r="F18" s="452" t="s">
        <v>68</v>
      </c>
      <c r="G18" s="47">
        <v>161175.35999999999</v>
      </c>
      <c r="H18" s="47">
        <v>118249.71400000001</v>
      </c>
      <c r="I18" s="47">
        <v>175718.59599999999</v>
      </c>
      <c r="J18" s="47">
        <v>186197.90299999999</v>
      </c>
      <c r="K18" s="47">
        <v>187159.47099999999</v>
      </c>
      <c r="L18" s="47">
        <v>159176.17800000001</v>
      </c>
      <c r="M18" s="47">
        <v>228178.70499999999</v>
      </c>
      <c r="N18" s="47">
        <v>117883.935</v>
      </c>
      <c r="O18" s="47">
        <v>157943.6</v>
      </c>
      <c r="P18" s="47">
        <v>285200.44799999997</v>
      </c>
      <c r="Q18" s="47">
        <v>51270.192000000003</v>
      </c>
      <c r="R18" s="47">
        <v>189244.364</v>
      </c>
      <c r="S18" s="48">
        <v>2017398.466</v>
      </c>
    </row>
    <row r="19" spans="1:19" ht="12.75" customHeight="1" thickBot="1">
      <c r="A19" s="236" t="str">
        <f t="shared" si="0"/>
        <v xml:space="preserve">APAC EXP </v>
      </c>
      <c r="B19" s="52" t="str">
        <f t="shared" si="1"/>
        <v>APAC EXPAll Brands</v>
      </c>
      <c r="C19" s="52" t="str">
        <f t="shared" si="2"/>
        <v>APAC EXP</v>
      </c>
      <c r="D19" s="52" t="str">
        <f t="shared" si="3"/>
        <v>All Brands</v>
      </c>
      <c r="E19" s="598"/>
      <c r="F19" s="197" t="s">
        <v>599</v>
      </c>
      <c r="G19" s="50">
        <v>249560.065</v>
      </c>
      <c r="H19" s="50">
        <v>283972.90500000003</v>
      </c>
      <c r="I19" s="50">
        <v>417600.891</v>
      </c>
      <c r="J19" s="50">
        <v>455451.31</v>
      </c>
      <c r="K19" s="50">
        <v>384466.30300000001</v>
      </c>
      <c r="L19" s="50">
        <v>286920.74599999998</v>
      </c>
      <c r="M19" s="50">
        <v>408257.87400000001</v>
      </c>
      <c r="N19" s="50">
        <v>323925.87300000002</v>
      </c>
      <c r="O19" s="50">
        <v>284169.06900000002</v>
      </c>
      <c r="P19" s="50">
        <v>429215.80099999998</v>
      </c>
      <c r="Q19" s="50">
        <v>254057.18799999999</v>
      </c>
      <c r="R19" s="50">
        <v>309773.35499999998</v>
      </c>
      <c r="S19" s="50">
        <v>4087371.38</v>
      </c>
    </row>
    <row r="20" spans="1:19" ht="12.75" customHeight="1" thickBot="1">
      <c r="A20" s="236" t="str">
        <f t="shared" si="0"/>
        <v>BENELUXOther</v>
      </c>
      <c r="B20" s="52" t="str">
        <f t="shared" si="1"/>
        <v>BENELUXAD MARKER</v>
      </c>
      <c r="C20" s="52" t="str">
        <f t="shared" si="2"/>
        <v>BENELUX</v>
      </c>
      <c r="D20" s="52" t="str">
        <f t="shared" si="3"/>
        <v>AD MARKER</v>
      </c>
      <c r="E20" s="588" t="s">
        <v>158</v>
      </c>
      <c r="F20" s="452" t="s">
        <v>600</v>
      </c>
      <c r="G20" s="47">
        <v>983.56799999999998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8">
        <v>983.56799999999998</v>
      </c>
    </row>
    <row r="21" spans="1:19" ht="12.75" customHeight="1" thickBot="1">
      <c r="A21" s="236" t="str">
        <f t="shared" si="0"/>
        <v>BENELUXOther</v>
      </c>
      <c r="B21" s="52" t="str">
        <f t="shared" si="1"/>
        <v>BENELUXARTCARE</v>
      </c>
      <c r="C21" s="52" t="str">
        <f t="shared" si="2"/>
        <v>BENELUX</v>
      </c>
      <c r="D21" s="52" t="str">
        <f t="shared" si="3"/>
        <v>ARTCARE</v>
      </c>
      <c r="E21" s="597"/>
      <c r="F21" s="452" t="s">
        <v>601</v>
      </c>
      <c r="G21" s="47">
        <v>2656.578</v>
      </c>
      <c r="H21" s="47">
        <v>62.517000000000003</v>
      </c>
      <c r="I21" s="47">
        <v>663.62800000000004</v>
      </c>
      <c r="J21" s="46"/>
      <c r="K21" s="46"/>
      <c r="L21" s="46"/>
      <c r="M21" s="46"/>
      <c r="N21" s="46"/>
      <c r="O21" s="46"/>
      <c r="P21" s="46"/>
      <c r="Q21" s="46"/>
      <c r="R21" s="46"/>
      <c r="S21" s="48">
        <v>3382.723</v>
      </c>
    </row>
    <row r="22" spans="1:19" ht="12.75" customHeight="1" thickBot="1">
      <c r="A22" s="236" t="str">
        <f t="shared" si="0"/>
        <v>BENELUXOther</v>
      </c>
      <c r="B22" s="52" t="str">
        <f t="shared" si="1"/>
        <v>BENELUXARTOGRAPH</v>
      </c>
      <c r="C22" s="52" t="str">
        <f t="shared" si="2"/>
        <v>BENELUX</v>
      </c>
      <c r="D22" s="52" t="str">
        <f t="shared" si="3"/>
        <v>ARTOGRAPH</v>
      </c>
      <c r="E22" s="597"/>
      <c r="F22" s="452" t="s">
        <v>602</v>
      </c>
      <c r="G22" s="47">
        <v>8881.8289999999997</v>
      </c>
      <c r="H22" s="47">
        <v>4667.893</v>
      </c>
      <c r="I22" s="47">
        <v>2629.627</v>
      </c>
      <c r="J22" s="47">
        <v>4062.375</v>
      </c>
      <c r="K22" s="47">
        <v>968.58399999999995</v>
      </c>
      <c r="L22" s="47">
        <v>2703.6289999999999</v>
      </c>
      <c r="M22" s="47">
        <v>5539.5320000000002</v>
      </c>
      <c r="N22" s="47">
        <v>1587.383</v>
      </c>
      <c r="O22" s="47">
        <v>2016.027</v>
      </c>
      <c r="P22" s="47">
        <v>1981.672</v>
      </c>
      <c r="Q22" s="47">
        <v>1866.7639999999999</v>
      </c>
      <c r="R22" s="47">
        <v>2432.8560000000002</v>
      </c>
      <c r="S22" s="48">
        <v>39338.171000000002</v>
      </c>
    </row>
    <row r="23" spans="1:19" ht="12.75" customHeight="1" thickBot="1">
      <c r="A23" s="236" t="str">
        <f t="shared" si="0"/>
        <v>BENELUXOther</v>
      </c>
      <c r="B23" s="52" t="str">
        <f t="shared" si="1"/>
        <v>BENELUXARTWORKS</v>
      </c>
      <c r="C23" s="52" t="str">
        <f t="shared" si="2"/>
        <v>BENELUX</v>
      </c>
      <c r="D23" s="52" t="str">
        <f t="shared" si="3"/>
        <v>ARTWORKS</v>
      </c>
      <c r="E23" s="597"/>
      <c r="F23" s="452" t="s">
        <v>603</v>
      </c>
      <c r="G23" s="47">
        <v>3477.17</v>
      </c>
      <c r="H23" s="47">
        <v>5456.3280000000004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8">
        <v>8933.4979999999996</v>
      </c>
    </row>
    <row r="24" spans="1:19" ht="12.75" customHeight="1" thickBot="1">
      <c r="A24" s="236" t="str">
        <f t="shared" si="0"/>
        <v>BENELUXOther</v>
      </c>
      <c r="B24" s="52" t="str">
        <f t="shared" si="1"/>
        <v>BENELUXASMODEE</v>
      </c>
      <c r="C24" s="52" t="str">
        <f t="shared" si="2"/>
        <v>BENELUX</v>
      </c>
      <c r="D24" s="52" t="str">
        <f t="shared" si="3"/>
        <v>ASMODEE</v>
      </c>
      <c r="E24" s="597"/>
      <c r="F24" s="452" t="s">
        <v>604</v>
      </c>
      <c r="G24" s="46"/>
      <c r="H24" s="46"/>
      <c r="I24" s="46"/>
      <c r="J24" s="46"/>
      <c r="K24" s="47">
        <v>51477.644</v>
      </c>
      <c r="L24" s="46"/>
      <c r="M24" s="46"/>
      <c r="N24" s="46"/>
      <c r="O24" s="46"/>
      <c r="P24" s="46"/>
      <c r="Q24" s="46"/>
      <c r="R24" s="46"/>
      <c r="S24" s="48">
        <v>51477.644</v>
      </c>
    </row>
    <row r="25" spans="1:19" ht="12.75" customHeight="1" thickBot="1">
      <c r="A25" s="236" t="str">
        <f t="shared" si="0"/>
        <v>BENELUXOther</v>
      </c>
      <c r="B25" s="52" t="str">
        <f t="shared" si="1"/>
        <v>BENELUXBRICOLUX</v>
      </c>
      <c r="C25" s="52" t="str">
        <f t="shared" si="2"/>
        <v>BENELUX</v>
      </c>
      <c r="D25" s="52" t="str">
        <f t="shared" si="3"/>
        <v>BRICOLUX</v>
      </c>
      <c r="E25" s="597"/>
      <c r="F25" s="452" t="s">
        <v>605</v>
      </c>
      <c r="G25" s="47">
        <v>5033.3280000000004</v>
      </c>
      <c r="H25" s="46"/>
      <c r="I25" s="47">
        <v>9338.5040000000008</v>
      </c>
      <c r="J25" s="47">
        <v>2232.0309999999999</v>
      </c>
      <c r="K25" s="46"/>
      <c r="L25" s="46"/>
      <c r="M25" s="46"/>
      <c r="N25" s="46"/>
      <c r="O25" s="46"/>
      <c r="P25" s="46"/>
      <c r="Q25" s="46"/>
      <c r="R25" s="46"/>
      <c r="S25" s="48">
        <v>16603.863000000001</v>
      </c>
    </row>
    <row r="26" spans="1:19" ht="12.75" customHeight="1" thickBot="1">
      <c r="A26" s="236" t="str">
        <f t="shared" si="0"/>
        <v>BENELUXOther</v>
      </c>
      <c r="B26" s="52" t="str">
        <f t="shared" si="1"/>
        <v>BENELUXCAPPELLETTO</v>
      </c>
      <c r="C26" s="52" t="str">
        <f t="shared" si="2"/>
        <v>BENELUX</v>
      </c>
      <c r="D26" s="52" t="str">
        <f t="shared" si="3"/>
        <v>CAPPELLETTO</v>
      </c>
      <c r="E26" s="597"/>
      <c r="F26" s="452" t="s">
        <v>606</v>
      </c>
      <c r="G26" s="47">
        <v>1440.8219999999999</v>
      </c>
      <c r="H26" s="47">
        <v>1060.7239999999999</v>
      </c>
      <c r="I26" s="47">
        <v>-464.55200000000002</v>
      </c>
      <c r="J26" s="46"/>
      <c r="K26" s="46"/>
      <c r="L26" s="46"/>
      <c r="M26" s="46"/>
      <c r="N26" s="46"/>
      <c r="O26" s="46"/>
      <c r="P26" s="46"/>
      <c r="Q26" s="46"/>
      <c r="R26" s="46"/>
      <c r="S26" s="48">
        <v>2036.9939999999999</v>
      </c>
    </row>
    <row r="27" spans="1:19" ht="12.75" customHeight="1" thickBot="1">
      <c r="A27" s="236" t="str">
        <f t="shared" si="0"/>
        <v>BENELUXOther</v>
      </c>
      <c r="B27" s="52" t="str">
        <f t="shared" si="1"/>
        <v>BENELUXCARTIERE MILIANI FABRIANO SpA</v>
      </c>
      <c r="C27" s="52" t="str">
        <f t="shared" si="2"/>
        <v>BENELUX</v>
      </c>
      <c r="D27" s="52" t="str">
        <f t="shared" si="3"/>
        <v>CARTIERE MILIANI FABRIANO SpA</v>
      </c>
      <c r="E27" s="597"/>
      <c r="F27" s="452" t="s">
        <v>607</v>
      </c>
      <c r="G27" s="47">
        <v>194.029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8">
        <v>194.029</v>
      </c>
    </row>
    <row r="28" spans="1:19" ht="12.75" customHeight="1" thickBot="1">
      <c r="A28" s="236" t="str">
        <f t="shared" si="0"/>
        <v>BENELUXOther</v>
      </c>
      <c r="B28" s="52" t="str">
        <f t="shared" si="1"/>
        <v>BENELUXCOMPONENTS</v>
      </c>
      <c r="C28" s="52" t="str">
        <f t="shared" si="2"/>
        <v>BENELUX</v>
      </c>
      <c r="D28" s="52" t="str">
        <f t="shared" si="3"/>
        <v>COMPONENTS</v>
      </c>
      <c r="E28" s="597"/>
      <c r="F28" s="452" t="s">
        <v>589</v>
      </c>
      <c r="G28" s="47">
        <v>204.46299999999999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8">
        <v>204.46299999999999</v>
      </c>
    </row>
    <row r="29" spans="1:19" ht="12.75" customHeight="1" thickBot="1">
      <c r="A29" s="236" t="str">
        <f t="shared" si="0"/>
        <v>BENELUXOther</v>
      </c>
      <c r="B29" s="52" t="str">
        <f t="shared" si="1"/>
        <v>BENELUXCONDA</v>
      </c>
      <c r="C29" s="52" t="str">
        <f t="shared" si="2"/>
        <v>BENELUX</v>
      </c>
      <c r="D29" s="52" t="str">
        <f t="shared" si="3"/>
        <v>CONDA</v>
      </c>
      <c r="E29" s="597"/>
      <c r="F29" s="452" t="s">
        <v>608</v>
      </c>
      <c r="G29" s="47">
        <v>1093.8499999999999</v>
      </c>
      <c r="H29" s="47">
        <v>960.66700000000003</v>
      </c>
      <c r="I29" s="47">
        <v>873.81399999999996</v>
      </c>
      <c r="J29" s="47">
        <v>439.54199999999997</v>
      </c>
      <c r="K29" s="47">
        <v>649.84</v>
      </c>
      <c r="L29" s="47">
        <v>704.99800000000005</v>
      </c>
      <c r="M29" s="47">
        <v>1477.183</v>
      </c>
      <c r="N29" s="47">
        <v>231.96</v>
      </c>
      <c r="O29" s="47">
        <v>429.15100000000001</v>
      </c>
      <c r="P29" s="47">
        <v>553.947</v>
      </c>
      <c r="Q29" s="47">
        <v>89.831000000000003</v>
      </c>
      <c r="R29" s="47">
        <v>1138.674</v>
      </c>
      <c r="S29" s="48">
        <v>8643.4570000000003</v>
      </c>
    </row>
    <row r="30" spans="1:19" ht="12.75" customHeight="1" thickBot="1">
      <c r="A30" s="236" t="str">
        <f t="shared" si="0"/>
        <v>BENELUXOther</v>
      </c>
      <c r="B30" s="52" t="str">
        <f t="shared" si="1"/>
        <v>BENELUXCONNOISSEUR STUDIO</v>
      </c>
      <c r="C30" s="52" t="str">
        <f t="shared" si="2"/>
        <v>BENELUX</v>
      </c>
      <c r="D30" s="52" t="str">
        <f t="shared" si="3"/>
        <v>CONNOISSEUR STUDIO</v>
      </c>
      <c r="E30" s="597"/>
      <c r="F30" s="452" t="s">
        <v>609</v>
      </c>
      <c r="G30" s="46"/>
      <c r="H30" s="46"/>
      <c r="I30" s="47">
        <v>40.067</v>
      </c>
      <c r="J30" s="46"/>
      <c r="K30" s="46"/>
      <c r="L30" s="46"/>
      <c r="M30" s="46"/>
      <c r="N30" s="46"/>
      <c r="O30" s="46"/>
      <c r="P30" s="46"/>
      <c r="Q30" s="46"/>
      <c r="R30" s="46"/>
      <c r="S30" s="48">
        <v>40.067</v>
      </c>
    </row>
    <row r="31" spans="1:19" ht="12.75" customHeight="1" thickBot="1">
      <c r="A31" s="236" t="str">
        <f t="shared" si="0"/>
        <v>BENELUXCONTE A PARIS</v>
      </c>
      <c r="B31" s="52" t="str">
        <f t="shared" si="1"/>
        <v>BENELUXCONTE A PARIS</v>
      </c>
      <c r="C31" s="52" t="str">
        <f t="shared" si="2"/>
        <v>BENELUX</v>
      </c>
      <c r="D31" s="52" t="str">
        <f t="shared" si="3"/>
        <v>CONTE A PARIS</v>
      </c>
      <c r="E31" s="597"/>
      <c r="F31" s="452" t="s">
        <v>590</v>
      </c>
      <c r="G31" s="47">
        <v>9880.06</v>
      </c>
      <c r="H31" s="47">
        <v>4639.0159999999996</v>
      </c>
      <c r="I31" s="47">
        <v>6080.174</v>
      </c>
      <c r="J31" s="47">
        <v>10958.78</v>
      </c>
      <c r="K31" s="47">
        <v>18808.455000000002</v>
      </c>
      <c r="L31" s="47">
        <v>13906.536</v>
      </c>
      <c r="M31" s="47">
        <v>32063.817999999999</v>
      </c>
      <c r="N31" s="47">
        <v>10312.349</v>
      </c>
      <c r="O31" s="47">
        <v>5750.9</v>
      </c>
      <c r="P31" s="47">
        <v>9015.482</v>
      </c>
      <c r="Q31" s="47">
        <v>15329.808000000001</v>
      </c>
      <c r="R31" s="47">
        <v>6609.2539999999999</v>
      </c>
      <c r="S31" s="48">
        <v>143354.63200000001</v>
      </c>
    </row>
    <row r="32" spans="1:19" ht="12.75" customHeight="1" thickBot="1">
      <c r="A32" s="236" t="str">
        <f t="shared" si="0"/>
        <v>BENELUXOther</v>
      </c>
      <c r="B32" s="52" t="str">
        <f t="shared" si="1"/>
        <v>BENELUXCREAT'</v>
      </c>
      <c r="C32" s="52" t="str">
        <f t="shared" si="2"/>
        <v>BENELUX</v>
      </c>
      <c r="D32" s="52" t="str">
        <f t="shared" si="3"/>
        <v>CREAT'</v>
      </c>
      <c r="E32" s="597"/>
      <c r="F32" s="452" t="s">
        <v>610</v>
      </c>
      <c r="G32" s="47">
        <v>0</v>
      </c>
      <c r="H32" s="47">
        <v>159.33600000000001</v>
      </c>
      <c r="I32" s="47">
        <v>26.768000000000001</v>
      </c>
      <c r="J32" s="47">
        <v>19.236000000000001</v>
      </c>
      <c r="K32" s="47">
        <v>47.127000000000002</v>
      </c>
      <c r="L32" s="47">
        <v>7.0529999999999999</v>
      </c>
      <c r="M32" s="47">
        <v>13.304</v>
      </c>
      <c r="N32" s="47">
        <v>53.86</v>
      </c>
      <c r="O32" s="47">
        <v>22.120999999999999</v>
      </c>
      <c r="P32" s="47">
        <v>87.201999999999998</v>
      </c>
      <c r="Q32" s="47">
        <v>37.83</v>
      </c>
      <c r="R32" s="47">
        <v>24.204000000000001</v>
      </c>
      <c r="S32" s="48">
        <v>498.041</v>
      </c>
    </row>
    <row r="33" spans="1:19" ht="13.5" thickBot="1">
      <c r="A33" s="236" t="str">
        <f t="shared" si="0"/>
        <v>BENELUXOther</v>
      </c>
      <c r="B33" s="52" t="str">
        <f t="shared" si="1"/>
        <v>BENELUXDEF</v>
      </c>
      <c r="C33" s="52" t="str">
        <f t="shared" si="2"/>
        <v>BENELUX</v>
      </c>
      <c r="D33" s="52" t="str">
        <f t="shared" si="3"/>
        <v>DEF</v>
      </c>
      <c r="E33" s="597"/>
      <c r="F33" s="452" t="s">
        <v>611</v>
      </c>
      <c r="G33" s="46"/>
      <c r="H33" s="46"/>
      <c r="I33" s="46"/>
      <c r="J33" s="46"/>
      <c r="K33" s="47">
        <v>82.346000000000004</v>
      </c>
      <c r="L33" s="47">
        <v>4427.1180000000004</v>
      </c>
      <c r="M33" s="47">
        <v>-4242.7740000000003</v>
      </c>
      <c r="N33" s="46"/>
      <c r="O33" s="46"/>
      <c r="P33" s="46"/>
      <c r="Q33" s="47">
        <v>88.564999999999998</v>
      </c>
      <c r="R33" s="47">
        <v>95.778999999999996</v>
      </c>
      <c r="S33" s="48">
        <v>451.03399999999999</v>
      </c>
    </row>
    <row r="34" spans="1:19" ht="13.5" thickBot="1">
      <c r="A34" s="236" t="str">
        <f t="shared" si="0"/>
        <v>BENELUXOther</v>
      </c>
      <c r="B34" s="52" t="str">
        <f t="shared" si="1"/>
        <v>BENELUXDERWENT</v>
      </c>
      <c r="C34" s="52" t="str">
        <f t="shared" si="2"/>
        <v>BENELUX</v>
      </c>
      <c r="D34" s="52" t="str">
        <f t="shared" si="3"/>
        <v>DERWENT</v>
      </c>
      <c r="E34" s="597"/>
      <c r="F34" s="452" t="s">
        <v>612</v>
      </c>
      <c r="G34" s="47">
        <v>42560.02</v>
      </c>
      <c r="H34" s="47">
        <v>30031.120999999999</v>
      </c>
      <c r="I34" s="47">
        <v>21613.875</v>
      </c>
      <c r="J34" s="47">
        <v>30523.253000000001</v>
      </c>
      <c r="K34" s="47">
        <v>33756.249000000003</v>
      </c>
      <c r="L34" s="47">
        <v>57377.040999999997</v>
      </c>
      <c r="M34" s="47">
        <v>53779.122000000003</v>
      </c>
      <c r="N34" s="47">
        <v>70033.269</v>
      </c>
      <c r="O34" s="47">
        <v>44383.21</v>
      </c>
      <c r="P34" s="47">
        <v>49857.625999999997</v>
      </c>
      <c r="Q34" s="47">
        <v>36494.764000000003</v>
      </c>
      <c r="R34" s="47">
        <v>53326.584999999999</v>
      </c>
      <c r="S34" s="48">
        <v>523736.13500000001</v>
      </c>
    </row>
    <row r="35" spans="1:19" ht="13.5" thickBot="1">
      <c r="A35" s="236" t="str">
        <f t="shared" si="0"/>
        <v>BENELUXOther</v>
      </c>
      <c r="B35" s="52" t="str">
        <f t="shared" si="1"/>
        <v>BENELUXFABRIANO</v>
      </c>
      <c r="C35" s="52" t="str">
        <f t="shared" si="2"/>
        <v>BENELUX</v>
      </c>
      <c r="D35" s="52" t="str">
        <f t="shared" si="3"/>
        <v>FABRIANO</v>
      </c>
      <c r="E35" s="597"/>
      <c r="F35" s="452" t="s">
        <v>613</v>
      </c>
      <c r="G35" s="47">
        <v>28731.757000000001</v>
      </c>
      <c r="H35" s="47">
        <v>20725.201000000001</v>
      </c>
      <c r="I35" s="47">
        <v>10093.915999999999</v>
      </c>
      <c r="J35" s="47">
        <v>15980.208000000001</v>
      </c>
      <c r="K35" s="47">
        <v>9737.9570000000003</v>
      </c>
      <c r="L35" s="47">
        <v>17943.328000000001</v>
      </c>
      <c r="M35" s="47">
        <v>23489.359</v>
      </c>
      <c r="N35" s="47">
        <v>27358.476999999999</v>
      </c>
      <c r="O35" s="47">
        <v>15308.157999999999</v>
      </c>
      <c r="P35" s="47">
        <v>18729.062000000002</v>
      </c>
      <c r="Q35" s="47">
        <v>21186.787</v>
      </c>
      <c r="R35" s="47">
        <v>17326.575000000001</v>
      </c>
      <c r="S35" s="48">
        <v>226610.785</v>
      </c>
    </row>
    <row r="36" spans="1:19" ht="13.5" thickBot="1">
      <c r="A36" s="236" t="str">
        <f t="shared" si="0"/>
        <v>BENELUXOther</v>
      </c>
      <c r="B36" s="52" t="str">
        <f t="shared" si="1"/>
        <v>BENELUXFOLK ART</v>
      </c>
      <c r="C36" s="52" t="str">
        <f t="shared" si="2"/>
        <v>BENELUX</v>
      </c>
      <c r="D36" s="52" t="str">
        <f t="shared" si="3"/>
        <v>FOLK ART</v>
      </c>
      <c r="E36" s="597"/>
      <c r="F36" s="452" t="s">
        <v>614</v>
      </c>
      <c r="G36" s="47">
        <v>1792.231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8">
        <v>1792.231</v>
      </c>
    </row>
    <row r="37" spans="1:19" ht="13.5" thickBot="1">
      <c r="A37" s="236" t="str">
        <f t="shared" si="0"/>
        <v>BENELUXOther</v>
      </c>
      <c r="B37" s="52" t="str">
        <f t="shared" si="1"/>
        <v>BENELUXGALLERY GLASS</v>
      </c>
      <c r="C37" s="52" t="str">
        <f t="shared" si="2"/>
        <v>BENELUX</v>
      </c>
      <c r="D37" s="52" t="str">
        <f t="shared" si="3"/>
        <v>GALLERY GLASS</v>
      </c>
      <c r="E37" s="597"/>
      <c r="F37" s="452" t="s">
        <v>615</v>
      </c>
      <c r="G37" s="47">
        <v>171.45099999999999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8">
        <v>171.45099999999999</v>
      </c>
    </row>
    <row r="38" spans="1:19" ht="13.5" thickBot="1">
      <c r="A38" s="236" t="str">
        <f t="shared" si="0"/>
        <v>BENELUXOther</v>
      </c>
      <c r="B38" s="52" t="str">
        <f t="shared" si="1"/>
        <v>BENELUXGHIANT</v>
      </c>
      <c r="C38" s="52" t="str">
        <f t="shared" si="2"/>
        <v>BENELUX</v>
      </c>
      <c r="D38" s="52" t="str">
        <f t="shared" si="3"/>
        <v>GHIANT</v>
      </c>
      <c r="E38" s="597"/>
      <c r="F38" s="452" t="s">
        <v>616</v>
      </c>
      <c r="G38" s="47">
        <v>2755.424</v>
      </c>
      <c r="H38" s="47">
        <v>939.01700000000005</v>
      </c>
      <c r="I38" s="47">
        <v>839.93200000000002</v>
      </c>
      <c r="J38" s="47">
        <v>745.87099999999998</v>
      </c>
      <c r="K38" s="47">
        <v>1343.296</v>
      </c>
      <c r="L38" s="47">
        <v>2323.7959999999998</v>
      </c>
      <c r="M38" s="47">
        <v>1240.6210000000001</v>
      </c>
      <c r="N38" s="47">
        <v>478.67399999999998</v>
      </c>
      <c r="O38" s="47">
        <v>489.55399999999997</v>
      </c>
      <c r="P38" s="47">
        <v>614.58500000000004</v>
      </c>
      <c r="Q38" s="47">
        <v>942.41600000000005</v>
      </c>
      <c r="R38" s="47">
        <v>2015.018</v>
      </c>
      <c r="S38" s="48">
        <v>14728.204</v>
      </c>
    </row>
    <row r="39" spans="1:19" ht="13.5" thickBot="1">
      <c r="A39" s="236" t="str">
        <f t="shared" si="0"/>
        <v>BENELUXL&amp;B</v>
      </c>
      <c r="B39" s="52" t="str">
        <f t="shared" si="1"/>
        <v>BENELUXL&amp;B</v>
      </c>
      <c r="C39" s="52" t="str">
        <f t="shared" si="2"/>
        <v>BENELUX</v>
      </c>
      <c r="D39" s="52" t="str">
        <f t="shared" si="3"/>
        <v>L&amp;B</v>
      </c>
      <c r="E39" s="597"/>
      <c r="F39" s="452" t="s">
        <v>55</v>
      </c>
      <c r="G39" s="47">
        <v>44371.055999999997</v>
      </c>
      <c r="H39" s="47">
        <v>18671.714</v>
      </c>
      <c r="I39" s="47">
        <v>32309.789000000001</v>
      </c>
      <c r="J39" s="47">
        <v>39481.533000000003</v>
      </c>
      <c r="K39" s="47">
        <v>33106.360999999997</v>
      </c>
      <c r="L39" s="47">
        <v>26628.334999999999</v>
      </c>
      <c r="M39" s="47">
        <v>34434.482000000004</v>
      </c>
      <c r="N39" s="47">
        <v>29800.073</v>
      </c>
      <c r="O39" s="47">
        <v>24140.157999999999</v>
      </c>
      <c r="P39" s="47">
        <v>22063.308000000001</v>
      </c>
      <c r="Q39" s="47">
        <v>49218.58</v>
      </c>
      <c r="R39" s="47">
        <v>25763.405999999999</v>
      </c>
      <c r="S39" s="48">
        <v>379988.79499999998</v>
      </c>
    </row>
    <row r="40" spans="1:19" ht="13.5" thickBot="1">
      <c r="A40" s="236" t="str">
        <f t="shared" si="0"/>
        <v>BENELUXLETRASET</v>
      </c>
      <c r="B40" s="52" t="str">
        <f t="shared" si="1"/>
        <v>BENELUXLETRASET</v>
      </c>
      <c r="C40" s="52" t="str">
        <f t="shared" si="2"/>
        <v>BENELUX</v>
      </c>
      <c r="D40" s="52" t="str">
        <f t="shared" si="3"/>
        <v>LETRASET</v>
      </c>
      <c r="E40" s="597"/>
      <c r="F40" s="452" t="s">
        <v>593</v>
      </c>
      <c r="G40" s="47">
        <v>16152.089</v>
      </c>
      <c r="H40" s="47">
        <v>7102.04</v>
      </c>
      <c r="I40" s="47">
        <v>9305.44</v>
      </c>
      <c r="J40" s="47">
        <v>13894.295</v>
      </c>
      <c r="K40" s="47">
        <v>17887.845000000001</v>
      </c>
      <c r="L40" s="47">
        <v>26720.526000000002</v>
      </c>
      <c r="M40" s="47">
        <v>36082.267</v>
      </c>
      <c r="N40" s="47">
        <v>25244.120999999999</v>
      </c>
      <c r="O40" s="47">
        <v>17821.125</v>
      </c>
      <c r="P40" s="47">
        <v>20880.006000000001</v>
      </c>
      <c r="Q40" s="47">
        <v>15811.641</v>
      </c>
      <c r="R40" s="47">
        <v>16825.732</v>
      </c>
      <c r="S40" s="48">
        <v>223727.12700000001</v>
      </c>
    </row>
    <row r="41" spans="1:19" ht="13.5" thickBot="1">
      <c r="A41" s="236" t="str">
        <f t="shared" si="0"/>
        <v>BENELUXLIQUITEX</v>
      </c>
      <c r="B41" s="52" t="str">
        <f t="shared" si="1"/>
        <v>BENELUXLIQUITEX</v>
      </c>
      <c r="C41" s="52" t="str">
        <f t="shared" si="2"/>
        <v>BENELUX</v>
      </c>
      <c r="D41" s="52" t="str">
        <f t="shared" si="3"/>
        <v>LIQUITEX</v>
      </c>
      <c r="E41" s="597"/>
      <c r="F41" s="452" t="s">
        <v>79</v>
      </c>
      <c r="G41" s="47">
        <v>29782.468000000001</v>
      </c>
      <c r="H41" s="47">
        <v>15005.3</v>
      </c>
      <c r="I41" s="47">
        <v>16045.984</v>
      </c>
      <c r="J41" s="47">
        <v>18282.295999999998</v>
      </c>
      <c r="K41" s="47">
        <v>12666.486999999999</v>
      </c>
      <c r="L41" s="47">
        <v>17852.422999999999</v>
      </c>
      <c r="M41" s="47">
        <v>20574.626</v>
      </c>
      <c r="N41" s="47">
        <v>24821.510999999999</v>
      </c>
      <c r="O41" s="47">
        <v>20033.063999999998</v>
      </c>
      <c r="P41" s="47">
        <v>23173.612000000001</v>
      </c>
      <c r="Q41" s="47">
        <v>28342.025000000001</v>
      </c>
      <c r="R41" s="47">
        <v>18863.937999999998</v>
      </c>
      <c r="S41" s="48">
        <v>245443.734</v>
      </c>
    </row>
    <row r="42" spans="1:19" ht="13.5" thickBot="1">
      <c r="A42" s="236" t="str">
        <f t="shared" si="0"/>
        <v>BENELUXOther</v>
      </c>
      <c r="B42" s="52" t="str">
        <f t="shared" si="1"/>
        <v>BENELUXLOGAN</v>
      </c>
      <c r="C42" s="52" t="str">
        <f t="shared" si="2"/>
        <v>BENELUX</v>
      </c>
      <c r="D42" s="52" t="str">
        <f t="shared" si="3"/>
        <v>LOGAN</v>
      </c>
      <c r="E42" s="597"/>
      <c r="F42" s="452" t="s">
        <v>617</v>
      </c>
      <c r="G42" s="47">
        <v>3210.8130000000001</v>
      </c>
      <c r="H42" s="47">
        <v>80.150000000000006</v>
      </c>
      <c r="I42" s="47">
        <v>68.8</v>
      </c>
      <c r="J42" s="47">
        <v>2242.152</v>
      </c>
      <c r="K42" s="47">
        <v>461.02800000000002</v>
      </c>
      <c r="L42" s="47">
        <v>149.92699999999999</v>
      </c>
      <c r="M42" s="47">
        <v>1808.7639999999999</v>
      </c>
      <c r="N42" s="47">
        <v>3023.8119999999999</v>
      </c>
      <c r="O42" s="47">
        <v>1644.1320000000001</v>
      </c>
      <c r="P42" s="47">
        <v>723.79300000000001</v>
      </c>
      <c r="Q42" s="47">
        <v>1502.3910000000001</v>
      </c>
      <c r="R42" s="47">
        <v>1284.047</v>
      </c>
      <c r="S42" s="48">
        <v>16199.808999999999</v>
      </c>
    </row>
    <row r="43" spans="1:19" ht="13.5" thickBot="1">
      <c r="A43" s="236" t="str">
        <f t="shared" si="0"/>
        <v>BENELUXOther</v>
      </c>
      <c r="B43" s="52" t="str">
        <f t="shared" si="1"/>
        <v>BENELUXMAPED</v>
      </c>
      <c r="C43" s="52" t="str">
        <f t="shared" si="2"/>
        <v>BENELUX</v>
      </c>
      <c r="D43" s="52" t="str">
        <f t="shared" si="3"/>
        <v>MAPED</v>
      </c>
      <c r="E43" s="597"/>
      <c r="F43" s="452" t="s">
        <v>618</v>
      </c>
      <c r="G43" s="47">
        <v>786.36699999999996</v>
      </c>
      <c r="H43" s="46"/>
      <c r="I43" s="47">
        <v>200.376</v>
      </c>
      <c r="J43" s="46"/>
      <c r="K43" s="46"/>
      <c r="L43" s="46"/>
      <c r="M43" s="46"/>
      <c r="N43" s="46"/>
      <c r="O43" s="46"/>
      <c r="P43" s="46"/>
      <c r="Q43" s="46"/>
      <c r="R43" s="46"/>
      <c r="S43" s="48">
        <v>986.74300000000005</v>
      </c>
    </row>
    <row r="44" spans="1:19" ht="13.5" thickBot="1">
      <c r="A44" s="236" t="str">
        <f t="shared" si="0"/>
        <v>BENELUXOther</v>
      </c>
      <c r="B44" s="52" t="str">
        <f t="shared" si="1"/>
        <v>BENELUXMARKETING</v>
      </c>
      <c r="C44" s="52" t="str">
        <f t="shared" si="2"/>
        <v>BENELUX</v>
      </c>
      <c r="D44" s="52" t="str">
        <f t="shared" si="3"/>
        <v>MARKETING</v>
      </c>
      <c r="E44" s="597"/>
      <c r="F44" s="452" t="s">
        <v>594</v>
      </c>
      <c r="G44" s="47">
        <v>10.259</v>
      </c>
      <c r="H44" s="47">
        <v>76.944000000000003</v>
      </c>
      <c r="I44" s="47">
        <v>75.34</v>
      </c>
      <c r="J44" s="47">
        <v>4.0069999999999997</v>
      </c>
      <c r="K44" s="47">
        <v>0</v>
      </c>
      <c r="L44" s="47">
        <v>24.398</v>
      </c>
      <c r="M44" s="47">
        <v>83.513999999999996</v>
      </c>
      <c r="N44" s="47">
        <v>0</v>
      </c>
      <c r="O44" s="47">
        <v>9.4570000000000007</v>
      </c>
      <c r="P44" s="47">
        <v>4.0389999999999997</v>
      </c>
      <c r="Q44" s="47">
        <v>13.946</v>
      </c>
      <c r="R44" s="47">
        <v>0</v>
      </c>
      <c r="S44" s="48">
        <v>301.904</v>
      </c>
    </row>
    <row r="45" spans="1:19" ht="13.5" thickBot="1">
      <c r="A45" s="236" t="str">
        <f t="shared" si="0"/>
        <v>BENELUXOther</v>
      </c>
      <c r="B45" s="52" t="str">
        <f t="shared" si="1"/>
        <v>BENELUXMASTERFOAM</v>
      </c>
      <c r="C45" s="52" t="str">
        <f t="shared" si="2"/>
        <v>BENELUX</v>
      </c>
      <c r="D45" s="52" t="str">
        <f t="shared" si="3"/>
        <v>MASTERFOAM</v>
      </c>
      <c r="E45" s="597"/>
      <c r="F45" s="452" t="s">
        <v>619</v>
      </c>
      <c r="G45" s="47">
        <v>2464.7220000000002</v>
      </c>
      <c r="H45" s="47">
        <v>5275.4120000000003</v>
      </c>
      <c r="I45" s="47">
        <v>3933.1320000000001</v>
      </c>
      <c r="J45" s="47">
        <v>3834.17</v>
      </c>
      <c r="K45" s="47">
        <v>1807.154</v>
      </c>
      <c r="L45" s="47">
        <v>1823.675</v>
      </c>
      <c r="M45" s="47">
        <v>3155.913</v>
      </c>
      <c r="N45" s="47">
        <v>2973.7550000000001</v>
      </c>
      <c r="O45" s="47">
        <v>2816.9639999999999</v>
      </c>
      <c r="P45" s="47">
        <v>2310.7199999999998</v>
      </c>
      <c r="Q45" s="47">
        <v>3265.9659999999999</v>
      </c>
      <c r="R45" s="47">
        <v>4565.2539999999999</v>
      </c>
      <c r="S45" s="48">
        <v>38226.837</v>
      </c>
    </row>
    <row r="46" spans="1:19" ht="13.5" thickBot="1">
      <c r="A46" s="236" t="str">
        <f t="shared" si="0"/>
        <v>BENELUXOther</v>
      </c>
      <c r="B46" s="52" t="str">
        <f t="shared" si="1"/>
        <v>BENELUXMH WAY</v>
      </c>
      <c r="C46" s="52" t="str">
        <f t="shared" si="2"/>
        <v>BENELUX</v>
      </c>
      <c r="D46" s="52" t="str">
        <f t="shared" si="3"/>
        <v>MH WAY</v>
      </c>
      <c r="E46" s="597"/>
      <c r="F46" s="452" t="s">
        <v>620</v>
      </c>
      <c r="G46" s="47">
        <v>2506.34</v>
      </c>
      <c r="H46" s="47">
        <v>1119.9949999999999</v>
      </c>
      <c r="I46" s="47">
        <v>827.43200000000002</v>
      </c>
      <c r="J46" s="47">
        <v>5083.5789999999997</v>
      </c>
      <c r="K46" s="47">
        <v>888.13499999999999</v>
      </c>
      <c r="L46" s="47">
        <v>1926.8520000000001</v>
      </c>
      <c r="M46" s="47">
        <v>624.53399999999999</v>
      </c>
      <c r="N46" s="47">
        <v>1680.384</v>
      </c>
      <c r="O46" s="47">
        <v>549.01300000000003</v>
      </c>
      <c r="P46" s="47">
        <v>1438.296</v>
      </c>
      <c r="Q46" s="47">
        <v>717.68600000000004</v>
      </c>
      <c r="R46" s="47">
        <v>1172.7529999999999</v>
      </c>
      <c r="S46" s="48">
        <v>18534.999</v>
      </c>
    </row>
    <row r="47" spans="1:19" ht="13.5" thickBot="1">
      <c r="A47" s="236" t="str">
        <f t="shared" si="0"/>
        <v>BENELUXOther</v>
      </c>
      <c r="B47" s="52" t="str">
        <f t="shared" si="1"/>
        <v>BENELUXMODERN OPTIONS</v>
      </c>
      <c r="C47" s="52" t="str">
        <f t="shared" si="2"/>
        <v>BENELUX</v>
      </c>
      <c r="D47" s="52" t="str">
        <f t="shared" si="3"/>
        <v>MODERN OPTIONS</v>
      </c>
      <c r="E47" s="597"/>
      <c r="F47" s="452" t="s">
        <v>596</v>
      </c>
      <c r="G47" s="47">
        <v>2066.2919999999999</v>
      </c>
      <c r="H47" s="47">
        <v>456.34100000000001</v>
      </c>
      <c r="I47" s="47">
        <v>1604.3030000000001</v>
      </c>
      <c r="J47" s="47">
        <v>2286.33</v>
      </c>
      <c r="K47" s="47">
        <v>1022.487</v>
      </c>
      <c r="L47" s="47">
        <v>1563.7280000000001</v>
      </c>
      <c r="M47" s="47">
        <v>1760.3989999999999</v>
      </c>
      <c r="N47" s="47">
        <v>850.45600000000002</v>
      </c>
      <c r="O47" s="47">
        <v>634.35699999999997</v>
      </c>
      <c r="P47" s="47">
        <v>1741.171</v>
      </c>
      <c r="Q47" s="47">
        <v>1832.06</v>
      </c>
      <c r="R47" s="47">
        <v>1530.577</v>
      </c>
      <c r="S47" s="48">
        <v>17348.501</v>
      </c>
    </row>
    <row r="48" spans="1:19" ht="13.5" thickBot="1">
      <c r="A48" s="236" t="str">
        <f t="shared" si="0"/>
        <v>BENELUXOther</v>
      </c>
      <c r="B48" s="52" t="str">
        <f t="shared" si="1"/>
        <v>BENELUXNot Specified in Database</v>
      </c>
      <c r="C48" s="52" t="str">
        <f t="shared" si="2"/>
        <v>BENELUX</v>
      </c>
      <c r="D48" s="52" t="str">
        <f t="shared" si="3"/>
        <v>Not Specified in Database</v>
      </c>
      <c r="E48" s="597"/>
      <c r="F48" s="452" t="s">
        <v>597</v>
      </c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7">
        <v>176.48400000000001</v>
      </c>
      <c r="S48" s="48">
        <v>176.48400000000001</v>
      </c>
    </row>
    <row r="49" spans="1:19" ht="13.5" thickBot="1">
      <c r="A49" s="236" t="str">
        <f t="shared" si="0"/>
        <v>BENELUXOther</v>
      </c>
      <c r="B49" s="52" t="str">
        <f t="shared" si="1"/>
        <v>BENELUXOTHER</v>
      </c>
      <c r="C49" s="52" t="str">
        <f t="shared" si="2"/>
        <v>BENELUX</v>
      </c>
      <c r="D49" s="52" t="str">
        <f t="shared" si="3"/>
        <v>OTHER</v>
      </c>
      <c r="E49" s="597"/>
      <c r="F49" s="452" t="s">
        <v>77</v>
      </c>
      <c r="G49" s="47">
        <v>1767.8689999999999</v>
      </c>
      <c r="H49" s="47">
        <v>-104.785</v>
      </c>
      <c r="I49" s="47">
        <v>822.57399999999996</v>
      </c>
      <c r="J49" s="47">
        <v>598.32799999999997</v>
      </c>
      <c r="K49" s="47">
        <v>1155.3620000000001</v>
      </c>
      <c r="L49" s="47">
        <v>819.21400000000006</v>
      </c>
      <c r="M49" s="47">
        <v>549.29700000000003</v>
      </c>
      <c r="N49" s="47">
        <v>1173.9000000000001</v>
      </c>
      <c r="O49" s="47">
        <v>497.80599999999998</v>
      </c>
      <c r="P49" s="47">
        <v>647.69299999999998</v>
      </c>
      <c r="Q49" s="47">
        <v>513.32399999999996</v>
      </c>
      <c r="R49" s="47">
        <v>367.41899999999998</v>
      </c>
      <c r="S49" s="48">
        <v>8808.0010000000002</v>
      </c>
    </row>
    <row r="50" spans="1:19" ht="13.5" thickBot="1">
      <c r="A50" s="236" t="str">
        <f t="shared" si="0"/>
        <v>BENELUXOther</v>
      </c>
      <c r="B50" s="52" t="str">
        <f t="shared" si="1"/>
        <v>BENELUXOTHER BRANDS</v>
      </c>
      <c r="C50" s="52" t="str">
        <f t="shared" si="2"/>
        <v>BENELUX</v>
      </c>
      <c r="D50" s="52" t="str">
        <f t="shared" si="3"/>
        <v>OTHER BRANDS</v>
      </c>
      <c r="E50" s="597"/>
      <c r="F50" s="452" t="s">
        <v>621</v>
      </c>
      <c r="G50" s="47">
        <v>5307.8109999999997</v>
      </c>
      <c r="H50" s="47">
        <v>3967.4540000000002</v>
      </c>
      <c r="I50" s="47">
        <v>200.374</v>
      </c>
      <c r="J50" s="46"/>
      <c r="K50" s="46"/>
      <c r="L50" s="47">
        <v>39.207999999999998</v>
      </c>
      <c r="M50" s="46"/>
      <c r="N50" s="47">
        <v>14.545999999999999</v>
      </c>
      <c r="O50" s="47">
        <v>2.6280000000000001</v>
      </c>
      <c r="P50" s="47">
        <v>17.623999999999999</v>
      </c>
      <c r="Q50" s="46"/>
      <c r="R50" s="46"/>
      <c r="S50" s="48">
        <v>9549.6450000000004</v>
      </c>
    </row>
    <row r="51" spans="1:19" ht="13.5" thickBot="1">
      <c r="A51" s="236" t="str">
        <f t="shared" si="0"/>
        <v>BENELUXOther</v>
      </c>
      <c r="B51" s="52" t="str">
        <f t="shared" si="1"/>
        <v>BENELUXPANTONE UNIVERSE</v>
      </c>
      <c r="C51" s="52" t="str">
        <f t="shared" si="2"/>
        <v>BENELUX</v>
      </c>
      <c r="D51" s="52" t="str">
        <f t="shared" si="3"/>
        <v>PANTONE UNIVERSE</v>
      </c>
      <c r="E51" s="597"/>
      <c r="F51" s="452" t="s">
        <v>622</v>
      </c>
      <c r="G51" s="47">
        <v>282.76900000000001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8">
        <v>282.76900000000001</v>
      </c>
    </row>
    <row r="52" spans="1:19" ht="13.5" thickBot="1">
      <c r="A52" s="236" t="str">
        <f t="shared" si="0"/>
        <v>BENELUXOther</v>
      </c>
      <c r="B52" s="52" t="str">
        <f t="shared" si="1"/>
        <v>BENELUXPLAID</v>
      </c>
      <c r="C52" s="52" t="str">
        <f t="shared" si="2"/>
        <v>BENELUX</v>
      </c>
      <c r="D52" s="52" t="str">
        <f t="shared" si="3"/>
        <v>PLAID</v>
      </c>
      <c r="E52" s="597"/>
      <c r="F52" s="452" t="s">
        <v>623</v>
      </c>
      <c r="G52" s="47">
        <v>11644.295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8">
        <v>11644.295</v>
      </c>
    </row>
    <row r="53" spans="1:19" ht="13.5" thickBot="1">
      <c r="A53" s="236" t="str">
        <f t="shared" si="0"/>
        <v>BENELUXREEVES</v>
      </c>
      <c r="B53" s="52" t="str">
        <f t="shared" si="1"/>
        <v>BENELUXREEVES</v>
      </c>
      <c r="C53" s="52" t="str">
        <f t="shared" si="2"/>
        <v>BENELUX</v>
      </c>
      <c r="D53" s="52" t="str">
        <f t="shared" si="3"/>
        <v>REEVES</v>
      </c>
      <c r="E53" s="597"/>
      <c r="F53" s="452" t="s">
        <v>173</v>
      </c>
      <c r="G53" s="47">
        <v>84777.183999999994</v>
      </c>
      <c r="H53" s="47">
        <v>39899.154000000002</v>
      </c>
      <c r="I53" s="47">
        <v>41155.050000000003</v>
      </c>
      <c r="J53" s="47">
        <v>62800.108</v>
      </c>
      <c r="K53" s="47">
        <v>40864.264999999999</v>
      </c>
      <c r="L53" s="47">
        <v>48607.053</v>
      </c>
      <c r="M53" s="47">
        <v>58828.103000000003</v>
      </c>
      <c r="N53" s="47">
        <v>47522.864999999998</v>
      </c>
      <c r="O53" s="47">
        <v>49306.991999999998</v>
      </c>
      <c r="P53" s="47">
        <v>49876.798000000003</v>
      </c>
      <c r="Q53" s="47">
        <v>54724.463000000003</v>
      </c>
      <c r="R53" s="47">
        <v>42075.453999999998</v>
      </c>
      <c r="S53" s="48">
        <v>620437.48899999994</v>
      </c>
    </row>
    <row r="54" spans="1:19" ht="13.5" thickBot="1">
      <c r="A54" s="236" t="str">
        <f t="shared" si="0"/>
        <v>BENELUXOther</v>
      </c>
      <c r="B54" s="52" t="str">
        <f t="shared" si="1"/>
        <v>BENELUXSAX</v>
      </c>
      <c r="C54" s="52" t="str">
        <f t="shared" si="2"/>
        <v>BENELUX</v>
      </c>
      <c r="D54" s="52" t="str">
        <f t="shared" si="3"/>
        <v>SAX</v>
      </c>
      <c r="E54" s="597"/>
      <c r="F54" s="452" t="s">
        <v>624</v>
      </c>
      <c r="G54" s="47">
        <v>17.311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8">
        <v>17.311</v>
      </c>
    </row>
    <row r="55" spans="1:19" ht="13.5" thickBot="1">
      <c r="A55" s="236" t="str">
        <f t="shared" si="0"/>
        <v>BENELUXOther</v>
      </c>
      <c r="B55" s="52" t="str">
        <f t="shared" si="1"/>
        <v>BENELUXSLATER HARRISON</v>
      </c>
      <c r="C55" s="52" t="str">
        <f t="shared" si="2"/>
        <v>BENELUX</v>
      </c>
      <c r="D55" s="52" t="str">
        <f t="shared" si="3"/>
        <v>SLATER HARRISON</v>
      </c>
      <c r="E55" s="597"/>
      <c r="F55" s="452" t="s">
        <v>625</v>
      </c>
      <c r="G55" s="47">
        <v>136.33199999999999</v>
      </c>
      <c r="H55" s="47">
        <v>346.64800000000002</v>
      </c>
      <c r="I55" s="47">
        <v>56.823</v>
      </c>
      <c r="J55" s="47">
        <v>172.55799999999999</v>
      </c>
      <c r="K55" s="47">
        <v>411.565</v>
      </c>
      <c r="L55" s="47">
        <v>12.182</v>
      </c>
      <c r="M55" s="47">
        <v>30.456</v>
      </c>
      <c r="N55" s="47">
        <v>274.512</v>
      </c>
      <c r="O55" s="47">
        <v>19.635999999999999</v>
      </c>
      <c r="P55" s="47">
        <v>86.4</v>
      </c>
      <c r="Q55" s="47">
        <v>538.25599999999997</v>
      </c>
      <c r="R55" s="47">
        <v>85.835999999999999</v>
      </c>
      <c r="S55" s="48">
        <v>2171.2040000000002</v>
      </c>
    </row>
    <row r="56" spans="1:19" ht="13.5" thickBot="1">
      <c r="A56" s="236" t="str">
        <f t="shared" si="0"/>
        <v>BENELUXSNAZAROO</v>
      </c>
      <c r="B56" s="52" t="str">
        <f t="shared" si="1"/>
        <v>BENELUXSNAZAROO</v>
      </c>
      <c r="C56" s="52" t="str">
        <f t="shared" si="2"/>
        <v>BENELUX</v>
      </c>
      <c r="D56" s="52" t="str">
        <f t="shared" si="3"/>
        <v>SNAZAROO</v>
      </c>
      <c r="E56" s="597"/>
      <c r="F56" s="452" t="s">
        <v>101</v>
      </c>
      <c r="G56" s="47">
        <v>5294.335</v>
      </c>
      <c r="H56" s="47">
        <v>2781.0839999999998</v>
      </c>
      <c r="I56" s="47">
        <v>8157.2939999999999</v>
      </c>
      <c r="J56" s="47">
        <v>4622.6019999999999</v>
      </c>
      <c r="K56" s="47">
        <v>6179.5280000000002</v>
      </c>
      <c r="L56" s="47">
        <v>3122.85</v>
      </c>
      <c r="M56" s="47">
        <v>174.03299999999999</v>
      </c>
      <c r="N56" s="47">
        <v>6490.5259999999998</v>
      </c>
      <c r="O56" s="47">
        <v>9394.4689999999991</v>
      </c>
      <c r="P56" s="47">
        <v>700.26800000000003</v>
      </c>
      <c r="Q56" s="47">
        <v>13804.618</v>
      </c>
      <c r="R56" s="47">
        <v>5632.0159999999996</v>
      </c>
      <c r="S56" s="48">
        <v>66353.623000000007</v>
      </c>
    </row>
    <row r="57" spans="1:19" ht="13.5" thickBot="1">
      <c r="A57" s="236" t="str">
        <f t="shared" si="0"/>
        <v>BENELUXOther</v>
      </c>
      <c r="B57" s="52" t="str">
        <f t="shared" si="1"/>
        <v>BENELUXTULIP</v>
      </c>
      <c r="C57" s="52" t="str">
        <f t="shared" si="2"/>
        <v>BENELUX</v>
      </c>
      <c r="D57" s="52" t="str">
        <f t="shared" si="3"/>
        <v>TULIP</v>
      </c>
      <c r="E57" s="597"/>
      <c r="F57" s="452" t="s">
        <v>598</v>
      </c>
      <c r="G57" s="47">
        <v>1053.181</v>
      </c>
      <c r="H57" s="47">
        <v>660.35199999999998</v>
      </c>
      <c r="I57" s="47">
        <v>919.54100000000005</v>
      </c>
      <c r="J57" s="47">
        <v>301.01799999999997</v>
      </c>
      <c r="K57" s="47">
        <v>13.151</v>
      </c>
      <c r="L57" s="46"/>
      <c r="M57" s="46"/>
      <c r="N57" s="46"/>
      <c r="O57" s="46"/>
      <c r="P57" s="46"/>
      <c r="Q57" s="46"/>
      <c r="R57" s="46"/>
      <c r="S57" s="48">
        <v>2947.2429999999999</v>
      </c>
    </row>
    <row r="58" spans="1:19" ht="13.5" thickBot="1">
      <c r="A58" s="236" t="str">
        <f t="shared" si="0"/>
        <v>BENELUXOther</v>
      </c>
      <c r="B58" s="52" t="str">
        <f t="shared" si="1"/>
        <v>BENELUXVAN EYCK</v>
      </c>
      <c r="C58" s="52" t="str">
        <f t="shared" si="2"/>
        <v>BENELUX</v>
      </c>
      <c r="D58" s="52" t="str">
        <f t="shared" si="3"/>
        <v>VAN EYCK</v>
      </c>
      <c r="E58" s="597"/>
      <c r="F58" s="452" t="s">
        <v>626</v>
      </c>
      <c r="G58" s="47">
        <v>103685.215</v>
      </c>
      <c r="H58" s="47">
        <v>22297.896000000001</v>
      </c>
      <c r="I58" s="47">
        <v>117780.85</v>
      </c>
      <c r="J58" s="47">
        <v>12822.813</v>
      </c>
      <c r="K58" s="46"/>
      <c r="L58" s="46"/>
      <c r="M58" s="47">
        <v>166872.258</v>
      </c>
      <c r="N58" s="47">
        <v>193669.65</v>
      </c>
      <c r="O58" s="47">
        <v>93667.513000000006</v>
      </c>
      <c r="P58" s="47">
        <v>16232.602999999999</v>
      </c>
      <c r="Q58" s="47">
        <v>140504.696</v>
      </c>
      <c r="R58" s="47">
        <v>83049.671000000002</v>
      </c>
      <c r="S58" s="48">
        <v>950583.16500000004</v>
      </c>
    </row>
    <row r="59" spans="1:19" ht="13.5" thickBot="1">
      <c r="A59" s="236" t="str">
        <f t="shared" si="0"/>
        <v>BENELUXOther</v>
      </c>
      <c r="B59" s="52" t="str">
        <f t="shared" si="1"/>
        <v>BENELUXVERMEER</v>
      </c>
      <c r="C59" s="52" t="str">
        <f t="shared" si="2"/>
        <v>BENELUX</v>
      </c>
      <c r="D59" s="52" t="str">
        <f t="shared" si="3"/>
        <v>VERMEER</v>
      </c>
      <c r="E59" s="597"/>
      <c r="F59" s="452" t="s">
        <v>627</v>
      </c>
      <c r="G59" s="47">
        <v>1960.547</v>
      </c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8">
        <v>1960.547</v>
      </c>
    </row>
    <row r="60" spans="1:19" ht="13.5" thickBot="1">
      <c r="A60" s="236" t="str">
        <f t="shared" si="0"/>
        <v>BENELUXWINSOR &amp; NEWTON</v>
      </c>
      <c r="B60" s="52" t="str">
        <f t="shared" si="1"/>
        <v>BENELUXWINSOR &amp; NEWTON</v>
      </c>
      <c r="C60" s="52" t="str">
        <f t="shared" si="2"/>
        <v>BENELUX</v>
      </c>
      <c r="D60" s="52" t="str">
        <f t="shared" si="3"/>
        <v>WINSOR &amp; NEWTON</v>
      </c>
      <c r="E60" s="597"/>
      <c r="F60" s="452" t="s">
        <v>68</v>
      </c>
      <c r="G60" s="47">
        <v>195719.03899999999</v>
      </c>
      <c r="H60" s="47">
        <v>94790.857000000004</v>
      </c>
      <c r="I60" s="47">
        <v>97644.660999999993</v>
      </c>
      <c r="J60" s="47">
        <v>119678.973</v>
      </c>
      <c r="K60" s="47">
        <v>94475.553</v>
      </c>
      <c r="L60" s="47">
        <v>117126.89200000001</v>
      </c>
      <c r="M60" s="47">
        <v>155990.23000000001</v>
      </c>
      <c r="N60" s="47">
        <v>166091.07699999999</v>
      </c>
      <c r="O60" s="47">
        <v>119764.815</v>
      </c>
      <c r="P60" s="47">
        <v>145795.70499999999</v>
      </c>
      <c r="Q60" s="47">
        <v>134836.32399999999</v>
      </c>
      <c r="R60" s="47">
        <v>155572.845</v>
      </c>
      <c r="S60" s="48">
        <v>1597486.9709999999</v>
      </c>
    </row>
    <row r="61" spans="1:19" ht="13.5" thickBot="1">
      <c r="A61" s="236" t="str">
        <f t="shared" si="0"/>
        <v>BENELUXOther</v>
      </c>
      <c r="B61" s="52" t="str">
        <f t="shared" si="1"/>
        <v>BENELUXXACTO</v>
      </c>
      <c r="C61" s="52" t="str">
        <f t="shared" si="2"/>
        <v>BENELUX</v>
      </c>
      <c r="D61" s="52" t="str">
        <f t="shared" si="3"/>
        <v>XACTO</v>
      </c>
      <c r="E61" s="597"/>
      <c r="F61" s="452" t="s">
        <v>628</v>
      </c>
      <c r="G61" s="47">
        <v>470.6</v>
      </c>
      <c r="H61" s="47">
        <v>664.7</v>
      </c>
      <c r="I61" s="47">
        <v>466.88200000000001</v>
      </c>
      <c r="J61" s="47">
        <v>391.233</v>
      </c>
      <c r="K61" s="47">
        <v>972.22900000000004</v>
      </c>
      <c r="L61" s="47">
        <v>928.15200000000004</v>
      </c>
      <c r="M61" s="47">
        <v>746.99300000000005</v>
      </c>
      <c r="N61" s="47">
        <v>392.26299999999998</v>
      </c>
      <c r="O61" s="47">
        <v>302.14499999999998</v>
      </c>
      <c r="P61" s="47">
        <v>537.54300000000001</v>
      </c>
      <c r="Q61" s="47">
        <v>1222.549</v>
      </c>
      <c r="R61" s="47">
        <v>585.47199999999998</v>
      </c>
      <c r="S61" s="48">
        <v>7680.7610000000004</v>
      </c>
    </row>
    <row r="62" spans="1:19" ht="13.5" thickBot="1">
      <c r="A62" s="236" t="str">
        <f t="shared" si="0"/>
        <v xml:space="preserve">BENELUX </v>
      </c>
      <c r="B62" s="52" t="str">
        <f t="shared" si="1"/>
        <v>BENELUXAll Brands</v>
      </c>
      <c r="C62" s="52" t="str">
        <f t="shared" si="2"/>
        <v>BENELUX</v>
      </c>
      <c r="D62" s="52" t="str">
        <f t="shared" si="3"/>
        <v>All Brands</v>
      </c>
      <c r="E62" s="598"/>
      <c r="F62" s="197" t="s">
        <v>599</v>
      </c>
      <c r="G62" s="50">
        <v>623323.47400000005</v>
      </c>
      <c r="H62" s="50">
        <v>281793.076</v>
      </c>
      <c r="I62" s="50">
        <v>383310.39799999999</v>
      </c>
      <c r="J62" s="50">
        <v>351457.29100000003</v>
      </c>
      <c r="K62" s="50">
        <v>328782.64799999999</v>
      </c>
      <c r="L62" s="50">
        <v>346738.91399999999</v>
      </c>
      <c r="M62" s="50">
        <v>595076.03399999999</v>
      </c>
      <c r="N62" s="50">
        <v>614079.42299999995</v>
      </c>
      <c r="O62" s="50">
        <v>409003.39500000002</v>
      </c>
      <c r="P62" s="50">
        <v>367069.15500000003</v>
      </c>
      <c r="Q62" s="50">
        <v>522885.29</v>
      </c>
      <c r="R62" s="50">
        <v>440519.84899999999</v>
      </c>
      <c r="S62" s="50">
        <v>5264038.9469999997</v>
      </c>
    </row>
    <row r="63" spans="1:19" ht="13.5" thickBot="1">
      <c r="A63" s="236" t="str">
        <f t="shared" si="0"/>
        <v>CCMOther</v>
      </c>
      <c r="B63" s="52" t="str">
        <f t="shared" si="1"/>
        <v>CCMCOMPONENTS</v>
      </c>
      <c r="C63" s="52" t="str">
        <f t="shared" si="2"/>
        <v>CCM</v>
      </c>
      <c r="D63" s="52" t="str">
        <f t="shared" si="3"/>
        <v>COMPONENTS</v>
      </c>
      <c r="E63" s="588" t="s">
        <v>163</v>
      </c>
      <c r="F63" s="452" t="s">
        <v>589</v>
      </c>
      <c r="G63" s="46"/>
      <c r="H63" s="47">
        <v>32489.073</v>
      </c>
      <c r="I63" s="47">
        <v>0</v>
      </c>
      <c r="J63" s="47">
        <v>10460.766</v>
      </c>
      <c r="K63" s="46"/>
      <c r="L63" s="47">
        <v>1568.7</v>
      </c>
      <c r="M63" s="47">
        <v>410.8</v>
      </c>
      <c r="N63" s="46"/>
      <c r="O63" s="47">
        <v>544.5</v>
      </c>
      <c r="P63" s="47">
        <v>14715.06</v>
      </c>
      <c r="Q63" s="46"/>
      <c r="R63" s="46"/>
      <c r="S63" s="48">
        <v>60188.898999999998</v>
      </c>
    </row>
    <row r="64" spans="1:19" ht="13.5" thickBot="1">
      <c r="A64" s="236" t="str">
        <f t="shared" si="0"/>
        <v>CCMOther</v>
      </c>
      <c r="B64" s="52" t="str">
        <f t="shared" si="1"/>
        <v>CCMCRAYOLA</v>
      </c>
      <c r="C64" s="52" t="str">
        <f t="shared" si="2"/>
        <v>CCM</v>
      </c>
      <c r="D64" s="52" t="str">
        <f t="shared" si="3"/>
        <v>CRAYOLA</v>
      </c>
      <c r="E64" s="597"/>
      <c r="F64" s="452" t="s">
        <v>293</v>
      </c>
      <c r="G64" s="47">
        <v>232230.63</v>
      </c>
      <c r="H64" s="47">
        <v>177856.86</v>
      </c>
      <c r="I64" s="47">
        <v>163512.4</v>
      </c>
      <c r="J64" s="47">
        <v>65218.18</v>
      </c>
      <c r="K64" s="47">
        <v>105481.24</v>
      </c>
      <c r="L64" s="47">
        <v>131649.78</v>
      </c>
      <c r="M64" s="47">
        <v>114286.85</v>
      </c>
      <c r="N64" s="47">
        <v>42256.25</v>
      </c>
      <c r="O64" s="47">
        <v>19567.82</v>
      </c>
      <c r="P64" s="46"/>
      <c r="Q64" s="46"/>
      <c r="R64" s="46"/>
      <c r="S64" s="48">
        <v>1052060.01</v>
      </c>
    </row>
    <row r="65" spans="1:19" ht="13.5" thickBot="1">
      <c r="A65" s="236" t="str">
        <f t="shared" si="0"/>
        <v>CCMOther</v>
      </c>
      <c r="B65" s="52" t="str">
        <f t="shared" si="1"/>
        <v>CCMCROWN</v>
      </c>
      <c r="C65" s="52" t="str">
        <f t="shared" si="2"/>
        <v>CCM</v>
      </c>
      <c r="D65" s="52" t="str">
        <f t="shared" si="3"/>
        <v>CROWN</v>
      </c>
      <c r="E65" s="597"/>
      <c r="F65" s="452" t="s">
        <v>592</v>
      </c>
      <c r="G65" s="47">
        <v>9085.6</v>
      </c>
      <c r="H65" s="47">
        <v>56865.48</v>
      </c>
      <c r="I65" s="47">
        <v>37592.36</v>
      </c>
      <c r="J65" s="47">
        <v>13844.81</v>
      </c>
      <c r="K65" s="47">
        <v>15415.25</v>
      </c>
      <c r="L65" s="47">
        <v>3714.41</v>
      </c>
      <c r="M65" s="47">
        <v>53506.42</v>
      </c>
      <c r="N65" s="47">
        <v>42554.34</v>
      </c>
      <c r="O65" s="47">
        <v>18503.439999999999</v>
      </c>
      <c r="P65" s="46"/>
      <c r="Q65" s="46"/>
      <c r="R65" s="46"/>
      <c r="S65" s="48">
        <v>251082.11</v>
      </c>
    </row>
    <row r="66" spans="1:19" ht="13.5" thickBot="1">
      <c r="A66" s="236" t="str">
        <f t="shared" si="0"/>
        <v>CCMOther</v>
      </c>
      <c r="B66" s="52" t="str">
        <f t="shared" si="1"/>
        <v>CCMGAMES WORKSHOP</v>
      </c>
      <c r="C66" s="52" t="str">
        <f t="shared" si="2"/>
        <v>CCM</v>
      </c>
      <c r="D66" s="52" t="str">
        <f t="shared" si="3"/>
        <v>GAMES WORKSHOP</v>
      </c>
      <c r="E66" s="597"/>
      <c r="F66" s="452" t="s">
        <v>629</v>
      </c>
      <c r="G66" s="47">
        <v>44509.781999999999</v>
      </c>
      <c r="H66" s="47">
        <v>41835.360000000001</v>
      </c>
      <c r="I66" s="47">
        <v>43674.28</v>
      </c>
      <c r="J66" s="47">
        <v>47734.27</v>
      </c>
      <c r="K66" s="47">
        <v>46124.84</v>
      </c>
      <c r="L66" s="47">
        <v>41376.61</v>
      </c>
      <c r="M66" s="47">
        <v>19018.330000000002</v>
      </c>
      <c r="N66" s="47">
        <v>22919.57</v>
      </c>
      <c r="O66" s="47">
        <v>25648.17</v>
      </c>
      <c r="P66" s="46"/>
      <c r="Q66" s="47">
        <v>13193.1</v>
      </c>
      <c r="R66" s="47">
        <v>5990.4</v>
      </c>
      <c r="S66" s="48">
        <v>352024.712</v>
      </c>
    </row>
    <row r="67" spans="1:19" ht="13.5" thickBot="1">
      <c r="A67" s="236" t="str">
        <f t="shared" si="0"/>
        <v>CCMOther</v>
      </c>
      <c r="B67" s="52" t="str">
        <f t="shared" si="1"/>
        <v>CCMHORNBY</v>
      </c>
      <c r="C67" s="52" t="str">
        <f t="shared" si="2"/>
        <v>CCM</v>
      </c>
      <c r="D67" s="52" t="str">
        <f t="shared" si="3"/>
        <v>HORNBY</v>
      </c>
      <c r="E67" s="597"/>
      <c r="F67" s="452" t="s">
        <v>630</v>
      </c>
      <c r="G67" s="47">
        <v>1136</v>
      </c>
      <c r="H67" s="47">
        <v>544</v>
      </c>
      <c r="I67" s="46"/>
      <c r="J67" s="47">
        <v>17335.52</v>
      </c>
      <c r="K67" s="46"/>
      <c r="L67" s="47">
        <v>27964.35</v>
      </c>
      <c r="M67" s="47">
        <v>96</v>
      </c>
      <c r="N67" s="46"/>
      <c r="O67" s="46"/>
      <c r="P67" s="47">
        <v>38004.6</v>
      </c>
      <c r="Q67" s="46"/>
      <c r="R67" s="46"/>
      <c r="S67" s="48">
        <v>85080.47</v>
      </c>
    </row>
    <row r="68" spans="1:19" ht="13.5" thickBot="1">
      <c r="A68" s="236" t="str">
        <f t="shared" si="0"/>
        <v>CCMOther</v>
      </c>
      <c r="B68" s="52" t="str">
        <f t="shared" si="1"/>
        <v>CCMHUMBROL</v>
      </c>
      <c r="C68" s="52" t="str">
        <f t="shared" si="2"/>
        <v>CCM</v>
      </c>
      <c r="D68" s="52" t="str">
        <f t="shared" si="3"/>
        <v>HUMBROL</v>
      </c>
      <c r="E68" s="597"/>
      <c r="F68" s="452" t="s">
        <v>631</v>
      </c>
      <c r="G68" s="47">
        <v>7932.5159999999996</v>
      </c>
      <c r="H68" s="46"/>
      <c r="I68" s="47">
        <v>13309.92</v>
      </c>
      <c r="J68" s="47">
        <v>12063.168</v>
      </c>
      <c r="K68" s="47">
        <v>15262.5</v>
      </c>
      <c r="L68" s="46"/>
      <c r="M68" s="46"/>
      <c r="N68" s="46"/>
      <c r="O68" s="47">
        <v>21201</v>
      </c>
      <c r="P68" s="47">
        <v>60106.5</v>
      </c>
      <c r="Q68" s="47">
        <v>25743.743999999999</v>
      </c>
      <c r="R68" s="47">
        <v>-555</v>
      </c>
      <c r="S68" s="48">
        <v>155064.348</v>
      </c>
    </row>
    <row r="69" spans="1:19" ht="13.5" thickBot="1">
      <c r="A69" s="236" t="str">
        <f t="shared" ref="A69:A132" si="4">C69&amp;IF(D69="WINSOR &amp; NEWTON","WINSOR &amp; NEWTON",IF(D69="LIQUITEX","LIQUITEX",IF(D69="L&amp;B","L&amp;B",IF(D69="SNAZAROO","SNAZAROO",IF(D69="REEVES","REEVES",IF(D69="LETRASET","LETRASET",IF(D69="CONTE A PARIS","CONTE A PARIS",IF(D69="All Brands"," ", "Other"))))))))</f>
        <v>CCMOther</v>
      </c>
      <c r="B69" s="52" t="str">
        <f t="shared" ref="B69:B132" si="5">C69&amp;D69</f>
        <v>CCMJACKSONS ART</v>
      </c>
      <c r="C69" s="52" t="str">
        <f t="shared" ref="C69:C132" si="6">IF(E69="",C68,E69)</f>
        <v>CCM</v>
      </c>
      <c r="D69" s="52" t="str">
        <f t="shared" ref="D69:D132" si="7">IF(F69="",D68,F69)</f>
        <v>JACKSONS ART</v>
      </c>
      <c r="E69" s="597"/>
      <c r="F69" s="452" t="s">
        <v>632</v>
      </c>
      <c r="G69" s="47">
        <v>901.51</v>
      </c>
      <c r="H69" s="46"/>
      <c r="I69" s="47">
        <v>585.20000000000005</v>
      </c>
      <c r="J69" s="46"/>
      <c r="K69" s="47">
        <v>1065.78</v>
      </c>
      <c r="L69" s="47">
        <v>455.49</v>
      </c>
      <c r="M69" s="46"/>
      <c r="N69" s="46"/>
      <c r="O69" s="47">
        <v>1098</v>
      </c>
      <c r="P69" s="46"/>
      <c r="Q69" s="46"/>
      <c r="R69" s="46"/>
      <c r="S69" s="48">
        <v>4105.9799999999996</v>
      </c>
    </row>
    <row r="70" spans="1:19" ht="13.5" thickBot="1">
      <c r="A70" s="236" t="str">
        <f t="shared" si="4"/>
        <v>CCML&amp;B</v>
      </c>
      <c r="B70" s="52" t="str">
        <f t="shared" si="5"/>
        <v>CCML&amp;B</v>
      </c>
      <c r="C70" s="52" t="str">
        <f t="shared" si="6"/>
        <v>CCM</v>
      </c>
      <c r="D70" s="52" t="str">
        <f t="shared" si="7"/>
        <v>L&amp;B</v>
      </c>
      <c r="E70" s="597"/>
      <c r="F70" s="452" t="s">
        <v>55</v>
      </c>
      <c r="G70" s="46"/>
      <c r="H70" s="46"/>
      <c r="I70" s="46"/>
      <c r="J70" s="47">
        <v>753.28</v>
      </c>
      <c r="K70" s="47">
        <v>4722.92</v>
      </c>
      <c r="L70" s="46"/>
      <c r="M70" s="46"/>
      <c r="N70" s="46"/>
      <c r="O70" s="47">
        <v>5727.34</v>
      </c>
      <c r="P70" s="46"/>
      <c r="Q70" s="46"/>
      <c r="R70" s="46"/>
      <c r="S70" s="48">
        <v>11203.54</v>
      </c>
    </row>
    <row r="71" spans="1:19" ht="13.5" thickBot="1">
      <c r="A71" s="236" t="str">
        <f t="shared" si="4"/>
        <v>CCMOther</v>
      </c>
      <c r="B71" s="52" t="str">
        <f t="shared" si="5"/>
        <v>CCMMAN MARKING</v>
      </c>
      <c r="C71" s="52" t="str">
        <f t="shared" si="6"/>
        <v>CCM</v>
      </c>
      <c r="D71" s="52" t="str">
        <f t="shared" si="7"/>
        <v>MAN MARKING</v>
      </c>
      <c r="E71" s="597"/>
      <c r="F71" s="452" t="s">
        <v>633</v>
      </c>
      <c r="G71" s="46"/>
      <c r="H71" s="46"/>
      <c r="I71" s="46"/>
      <c r="J71" s="46"/>
      <c r="K71" s="46"/>
      <c r="L71" s="46"/>
      <c r="M71" s="46"/>
      <c r="N71" s="46"/>
      <c r="O71" s="46"/>
      <c r="P71" s="47">
        <v>3250</v>
      </c>
      <c r="Q71" s="46"/>
      <c r="R71" s="47">
        <v>2795</v>
      </c>
      <c r="S71" s="48">
        <v>6045</v>
      </c>
    </row>
    <row r="72" spans="1:19" ht="13.5" thickBot="1">
      <c r="A72" s="236" t="str">
        <f t="shared" si="4"/>
        <v>CCMOther</v>
      </c>
      <c r="B72" s="52" t="str">
        <f t="shared" si="5"/>
        <v>CCMOTHER</v>
      </c>
      <c r="C72" s="52" t="str">
        <f t="shared" si="6"/>
        <v>CCM</v>
      </c>
      <c r="D72" s="52" t="str">
        <f t="shared" si="7"/>
        <v>OTHER</v>
      </c>
      <c r="E72" s="597"/>
      <c r="F72" s="452" t="s">
        <v>77</v>
      </c>
      <c r="G72" s="46"/>
      <c r="H72" s="47">
        <v>556.70000000000005</v>
      </c>
      <c r="I72" s="47">
        <v>2096.56</v>
      </c>
      <c r="J72" s="46"/>
      <c r="K72" s="47">
        <v>6200.73</v>
      </c>
      <c r="L72" s="46"/>
      <c r="M72" s="46"/>
      <c r="N72" s="47">
        <v>586</v>
      </c>
      <c r="O72" s="47">
        <v>6902.91</v>
      </c>
      <c r="P72" s="46"/>
      <c r="Q72" s="46"/>
      <c r="R72" s="46"/>
      <c r="S72" s="48">
        <v>16342.9</v>
      </c>
    </row>
    <row r="73" spans="1:19" ht="13.5" thickBot="1">
      <c r="A73" s="236" t="str">
        <f t="shared" si="4"/>
        <v>CCMREEVES</v>
      </c>
      <c r="B73" s="52" t="str">
        <f t="shared" si="5"/>
        <v>CCMREEVES</v>
      </c>
      <c r="C73" s="52" t="str">
        <f t="shared" si="6"/>
        <v>CCM</v>
      </c>
      <c r="D73" s="52" t="str">
        <f t="shared" si="7"/>
        <v>REEVES</v>
      </c>
      <c r="E73" s="597"/>
      <c r="F73" s="452" t="s">
        <v>173</v>
      </c>
      <c r="G73" s="46"/>
      <c r="H73" s="46"/>
      <c r="I73" s="46"/>
      <c r="J73" s="46"/>
      <c r="K73" s="46"/>
      <c r="L73" s="46"/>
      <c r="M73" s="46"/>
      <c r="N73" s="47">
        <v>92.1</v>
      </c>
      <c r="O73" s="46"/>
      <c r="P73" s="46"/>
      <c r="Q73" s="46"/>
      <c r="R73" s="46"/>
      <c r="S73" s="48">
        <v>92.1</v>
      </c>
    </row>
    <row r="74" spans="1:19" ht="13.5" thickBot="1">
      <c r="A74" s="236" t="str">
        <f t="shared" si="4"/>
        <v>CCMOther</v>
      </c>
      <c r="B74" s="52" t="str">
        <f t="shared" si="5"/>
        <v>CCMSTODDARD</v>
      </c>
      <c r="C74" s="52" t="str">
        <f t="shared" si="6"/>
        <v>CCM</v>
      </c>
      <c r="D74" s="52" t="str">
        <f t="shared" si="7"/>
        <v>STODDARD</v>
      </c>
      <c r="E74" s="597"/>
      <c r="F74" s="452" t="s">
        <v>634</v>
      </c>
      <c r="G74" s="47">
        <v>1079.57</v>
      </c>
      <c r="H74" s="47">
        <v>1293.26</v>
      </c>
      <c r="I74" s="47">
        <v>1257.48</v>
      </c>
      <c r="J74" s="47">
        <v>542.75</v>
      </c>
      <c r="K74" s="47">
        <v>1456.71</v>
      </c>
      <c r="L74" s="46"/>
      <c r="M74" s="47">
        <v>1618.8</v>
      </c>
      <c r="N74" s="47">
        <v>209.3</v>
      </c>
      <c r="O74" s="47">
        <v>1034.6400000000001</v>
      </c>
      <c r="P74" s="46"/>
      <c r="Q74" s="46"/>
      <c r="R74" s="46"/>
      <c r="S74" s="48">
        <v>8492.51</v>
      </c>
    </row>
    <row r="75" spans="1:19" ht="13.5" thickBot="1">
      <c r="A75" s="236" t="str">
        <f t="shared" si="4"/>
        <v>CCMOther</v>
      </c>
      <c r="B75" s="52" t="str">
        <f t="shared" si="5"/>
        <v>CCMTEACHING ART</v>
      </c>
      <c r="C75" s="52" t="str">
        <f t="shared" si="6"/>
        <v>CCM</v>
      </c>
      <c r="D75" s="52" t="str">
        <f t="shared" si="7"/>
        <v>TEACHING ART</v>
      </c>
      <c r="E75" s="597"/>
      <c r="F75" s="452" t="s">
        <v>303</v>
      </c>
      <c r="G75" s="47">
        <v>392.08</v>
      </c>
      <c r="H75" s="47">
        <v>1600</v>
      </c>
      <c r="I75" s="46"/>
      <c r="J75" s="47">
        <v>1809.51</v>
      </c>
      <c r="K75" s="47">
        <v>941.52</v>
      </c>
      <c r="L75" s="47">
        <v>1341.9</v>
      </c>
      <c r="M75" s="46"/>
      <c r="N75" s="47">
        <v>2973.68</v>
      </c>
      <c r="O75" s="47">
        <v>1522.24</v>
      </c>
      <c r="P75" s="46"/>
      <c r="Q75" s="46"/>
      <c r="R75" s="46"/>
      <c r="S75" s="48">
        <v>10580.93</v>
      </c>
    </row>
    <row r="76" spans="1:19" ht="13.5" thickBot="1">
      <c r="A76" s="236" t="str">
        <f t="shared" si="4"/>
        <v>CCMOther</v>
      </c>
      <c r="B76" s="52" t="str">
        <f t="shared" si="5"/>
        <v>CCMTERRY HARRISON</v>
      </c>
      <c r="C76" s="52" t="str">
        <f t="shared" si="6"/>
        <v>CCM</v>
      </c>
      <c r="D76" s="52" t="str">
        <f t="shared" si="7"/>
        <v>TERRY HARRISON</v>
      </c>
      <c r="E76" s="597"/>
      <c r="F76" s="452" t="s">
        <v>302</v>
      </c>
      <c r="G76" s="47">
        <v>7939.25</v>
      </c>
      <c r="H76" s="46"/>
      <c r="I76" s="47">
        <v>4962.12</v>
      </c>
      <c r="J76" s="47">
        <v>3650.04</v>
      </c>
      <c r="K76" s="47">
        <v>2398.34</v>
      </c>
      <c r="L76" s="47">
        <v>94.9</v>
      </c>
      <c r="M76" s="47">
        <v>1026.43</v>
      </c>
      <c r="N76" s="47">
        <v>1151.8</v>
      </c>
      <c r="O76" s="47">
        <v>1459.5</v>
      </c>
      <c r="P76" s="46"/>
      <c r="Q76" s="46"/>
      <c r="R76" s="46"/>
      <c r="S76" s="48">
        <v>22682.38</v>
      </c>
    </row>
    <row r="77" spans="1:19" ht="13.5" thickBot="1">
      <c r="A77" s="236" t="str">
        <f t="shared" si="4"/>
        <v>CCMOther</v>
      </c>
      <c r="B77" s="52" t="str">
        <f t="shared" si="5"/>
        <v>CCMUNKNOWN</v>
      </c>
      <c r="C77" s="52" t="str">
        <f t="shared" si="6"/>
        <v>CCM</v>
      </c>
      <c r="D77" s="52" t="str">
        <f t="shared" si="7"/>
        <v>UNKNOWN</v>
      </c>
      <c r="E77" s="597"/>
      <c r="F77" s="452" t="s">
        <v>635</v>
      </c>
      <c r="G77" s="47">
        <v>555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8">
        <v>555</v>
      </c>
    </row>
    <row r="78" spans="1:19" ht="13.5" thickBot="1">
      <c r="A78" s="236" t="str">
        <f t="shared" si="4"/>
        <v>CCMOther</v>
      </c>
      <c r="B78" s="52" t="str">
        <f t="shared" si="5"/>
        <v>CCMVALSPAR</v>
      </c>
      <c r="C78" s="52" t="str">
        <f t="shared" si="6"/>
        <v>CCM</v>
      </c>
      <c r="D78" s="52" t="str">
        <f t="shared" si="7"/>
        <v>VALSPAR</v>
      </c>
      <c r="E78" s="597"/>
      <c r="F78" s="452" t="s">
        <v>298</v>
      </c>
      <c r="G78" s="47">
        <v>8549.3250000000007</v>
      </c>
      <c r="H78" s="47">
        <v>25407.873</v>
      </c>
      <c r="I78" s="47">
        <v>17344.191999999999</v>
      </c>
      <c r="J78" s="47">
        <v>24280.35</v>
      </c>
      <c r="K78" s="47">
        <v>12033.406000000001</v>
      </c>
      <c r="L78" s="47">
        <v>3300.3710000000001</v>
      </c>
      <c r="M78" s="47">
        <v>138141.666</v>
      </c>
      <c r="N78" s="46"/>
      <c r="O78" s="46"/>
      <c r="P78" s="46"/>
      <c r="Q78" s="46"/>
      <c r="R78" s="46"/>
      <c r="S78" s="48">
        <v>229057.18299999999</v>
      </c>
    </row>
    <row r="79" spans="1:19" ht="13.5" thickBot="1">
      <c r="A79" s="236" t="str">
        <f t="shared" si="4"/>
        <v>CCMOther</v>
      </c>
      <c r="B79" s="52" t="str">
        <f t="shared" si="5"/>
        <v>CCMWEST DESIGN</v>
      </c>
      <c r="C79" s="52" t="str">
        <f t="shared" si="6"/>
        <v>CCM</v>
      </c>
      <c r="D79" s="52" t="str">
        <f t="shared" si="7"/>
        <v>WEST DESIGN</v>
      </c>
      <c r="E79" s="597"/>
      <c r="F79" s="452" t="s">
        <v>636</v>
      </c>
      <c r="G79" s="47">
        <v>22270.92</v>
      </c>
      <c r="H79" s="47">
        <v>6543.72</v>
      </c>
      <c r="I79" s="47">
        <v>10432.4</v>
      </c>
      <c r="J79" s="47">
        <v>41935.58</v>
      </c>
      <c r="K79" s="47">
        <v>14684.81</v>
      </c>
      <c r="L79" s="47">
        <v>10987.22</v>
      </c>
      <c r="M79" s="47">
        <v>5258.91</v>
      </c>
      <c r="N79" s="47">
        <v>4157.55</v>
      </c>
      <c r="O79" s="47">
        <v>3970.26</v>
      </c>
      <c r="P79" s="47">
        <v>4432.8</v>
      </c>
      <c r="Q79" s="46"/>
      <c r="R79" s="46"/>
      <c r="S79" s="48">
        <v>124674.17</v>
      </c>
    </row>
    <row r="80" spans="1:19" ht="13.5" thickBot="1">
      <c r="A80" s="236" t="str">
        <f t="shared" si="4"/>
        <v>CCMWINSOR &amp; NEWTON</v>
      </c>
      <c r="B80" s="52" t="str">
        <f t="shared" si="5"/>
        <v>CCMWINSOR &amp; NEWTON</v>
      </c>
      <c r="C80" s="52" t="str">
        <f t="shared" si="6"/>
        <v>CCM</v>
      </c>
      <c r="D80" s="52" t="str">
        <f t="shared" si="7"/>
        <v>WINSOR &amp; NEWTON</v>
      </c>
      <c r="E80" s="597"/>
      <c r="F80" s="452" t="s">
        <v>68</v>
      </c>
      <c r="G80" s="46"/>
      <c r="H80" s="46"/>
      <c r="I80" s="46"/>
      <c r="J80" s="47">
        <v>580</v>
      </c>
      <c r="K80" s="46"/>
      <c r="L80" s="47">
        <v>420.6</v>
      </c>
      <c r="M80" s="47">
        <v>234.2</v>
      </c>
      <c r="N80" s="46"/>
      <c r="O80" s="47">
        <v>607.91999999999996</v>
      </c>
      <c r="P80" s="46"/>
      <c r="Q80" s="46"/>
      <c r="R80" s="46"/>
      <c r="S80" s="48">
        <v>1842.72</v>
      </c>
    </row>
    <row r="81" spans="1:19" ht="13.5" thickBot="1">
      <c r="A81" s="236" t="str">
        <f t="shared" si="4"/>
        <v xml:space="preserve">CCM </v>
      </c>
      <c r="B81" s="52" t="str">
        <f t="shared" si="5"/>
        <v>CCMAll Brands</v>
      </c>
      <c r="C81" s="52" t="str">
        <f t="shared" si="6"/>
        <v>CCM</v>
      </c>
      <c r="D81" s="52" t="str">
        <f t="shared" si="7"/>
        <v>All Brands</v>
      </c>
      <c r="E81" s="598"/>
      <c r="F81" s="197" t="s">
        <v>599</v>
      </c>
      <c r="G81" s="50">
        <v>336582.18300000002</v>
      </c>
      <c r="H81" s="50">
        <v>344992.326</v>
      </c>
      <c r="I81" s="50">
        <v>294766.91200000001</v>
      </c>
      <c r="J81" s="50">
        <v>240208.22399999999</v>
      </c>
      <c r="K81" s="50">
        <v>225788.046</v>
      </c>
      <c r="L81" s="50">
        <v>222874.33100000001</v>
      </c>
      <c r="M81" s="50">
        <v>333598.40600000002</v>
      </c>
      <c r="N81" s="50">
        <v>116900.59</v>
      </c>
      <c r="O81" s="50">
        <v>107787.74</v>
      </c>
      <c r="P81" s="50">
        <v>120508.96</v>
      </c>
      <c r="Q81" s="50">
        <v>38936.843999999997</v>
      </c>
      <c r="R81" s="50">
        <v>8230.4</v>
      </c>
      <c r="S81" s="50">
        <v>2391174.9619999998</v>
      </c>
    </row>
    <row r="82" spans="1:19" ht="13.5" thickBot="1">
      <c r="A82" s="236" t="str">
        <f t="shared" si="4"/>
        <v>CENTRAL EUROPEOther</v>
      </c>
      <c r="B82" s="52" t="str">
        <f t="shared" si="5"/>
        <v>CENTRAL EUROPEARTOGRAPH</v>
      </c>
      <c r="C82" s="52" t="str">
        <f t="shared" si="6"/>
        <v>CENTRAL EUROPE</v>
      </c>
      <c r="D82" s="52" t="str">
        <f t="shared" si="7"/>
        <v>ARTOGRAPH</v>
      </c>
      <c r="E82" s="588" t="s">
        <v>156</v>
      </c>
      <c r="F82" s="452" t="s">
        <v>602</v>
      </c>
      <c r="G82" s="47">
        <v>7310.1769999999997</v>
      </c>
      <c r="H82" s="47">
        <v>4675.6120000000001</v>
      </c>
      <c r="I82" s="47">
        <v>5165.6819999999998</v>
      </c>
      <c r="J82" s="47">
        <v>5339.4340000000002</v>
      </c>
      <c r="K82" s="47">
        <v>14598.928</v>
      </c>
      <c r="L82" s="47">
        <v>10409.880999999999</v>
      </c>
      <c r="M82" s="47">
        <v>18871.363000000001</v>
      </c>
      <c r="N82" s="47">
        <v>17655.669999999998</v>
      </c>
      <c r="O82" s="47">
        <v>5215.5379999999996</v>
      </c>
      <c r="P82" s="47">
        <v>12769.949000000001</v>
      </c>
      <c r="Q82" s="47">
        <v>73596.990999999995</v>
      </c>
      <c r="R82" s="47">
        <v>14627.046</v>
      </c>
      <c r="S82" s="48">
        <v>190236.27100000001</v>
      </c>
    </row>
    <row r="83" spans="1:19" ht="13.5" thickBot="1">
      <c r="A83" s="236" t="str">
        <f t="shared" si="4"/>
        <v>CENTRAL EUROPEOther</v>
      </c>
      <c r="B83" s="52" t="str">
        <f t="shared" si="5"/>
        <v>CENTRAL EUROPEBOESNER</v>
      </c>
      <c r="C83" s="52" t="str">
        <f t="shared" si="6"/>
        <v>CENTRAL EUROPE</v>
      </c>
      <c r="D83" s="52" t="str">
        <f t="shared" si="7"/>
        <v>BOESNER</v>
      </c>
      <c r="E83" s="597"/>
      <c r="F83" s="452" t="s">
        <v>637</v>
      </c>
      <c r="G83" s="47">
        <v>7586.65</v>
      </c>
      <c r="H83" s="47">
        <v>7194.2510000000002</v>
      </c>
      <c r="I83" s="47">
        <v>5068.6679999999997</v>
      </c>
      <c r="J83" s="47">
        <v>9156.31</v>
      </c>
      <c r="K83" s="47">
        <v>6899.9309999999996</v>
      </c>
      <c r="L83" s="47">
        <v>4643.5559999999996</v>
      </c>
      <c r="M83" s="47">
        <v>9623.6229999999996</v>
      </c>
      <c r="N83" s="47">
        <v>7979.0739999999996</v>
      </c>
      <c r="O83" s="47">
        <v>8002.2749999999996</v>
      </c>
      <c r="P83" s="47">
        <v>5144.97</v>
      </c>
      <c r="Q83" s="47">
        <v>6932.6310000000003</v>
      </c>
      <c r="R83" s="47">
        <v>7946.38</v>
      </c>
      <c r="S83" s="48">
        <v>86178.319000000003</v>
      </c>
    </row>
    <row r="84" spans="1:19" ht="13.5" thickBot="1">
      <c r="A84" s="236" t="str">
        <f t="shared" si="4"/>
        <v>CENTRAL EUROPEOther</v>
      </c>
      <c r="B84" s="52" t="str">
        <f t="shared" si="5"/>
        <v>CENTRAL EUROPECOLORAMA</v>
      </c>
      <c r="C84" s="52" t="str">
        <f t="shared" si="6"/>
        <v>CENTRAL EUROPE</v>
      </c>
      <c r="D84" s="52" t="str">
        <f t="shared" si="7"/>
        <v>COLORAMA</v>
      </c>
      <c r="E84" s="597"/>
      <c r="F84" s="452" t="s">
        <v>638</v>
      </c>
      <c r="G84" s="47">
        <v>13522.15</v>
      </c>
      <c r="H84" s="47">
        <v>30382.406999999999</v>
      </c>
      <c r="I84" s="47">
        <v>12716.136</v>
      </c>
      <c r="J84" s="47">
        <v>9755.1280000000006</v>
      </c>
      <c r="K84" s="47">
        <v>10256.001</v>
      </c>
      <c r="L84" s="47">
        <v>9615.9130000000005</v>
      </c>
      <c r="M84" s="47">
        <v>12996.031999999999</v>
      </c>
      <c r="N84" s="47">
        <v>13157.847</v>
      </c>
      <c r="O84" s="47">
        <v>9841.5570000000007</v>
      </c>
      <c r="P84" s="47">
        <v>9428.1640000000007</v>
      </c>
      <c r="Q84" s="47">
        <v>13601.026</v>
      </c>
      <c r="R84" s="47">
        <v>8339.2160000000003</v>
      </c>
      <c r="S84" s="48">
        <v>153611.57699999999</v>
      </c>
    </row>
    <row r="85" spans="1:19" ht="13.5" thickBot="1">
      <c r="A85" s="236" t="str">
        <f t="shared" si="4"/>
        <v>CENTRAL EUROPEOther</v>
      </c>
      <c r="B85" s="52" t="str">
        <f t="shared" si="5"/>
        <v>CENTRAL EUROPECONDA</v>
      </c>
      <c r="C85" s="52" t="str">
        <f t="shared" si="6"/>
        <v>CENTRAL EUROPE</v>
      </c>
      <c r="D85" s="52" t="str">
        <f t="shared" si="7"/>
        <v>CONDA</v>
      </c>
      <c r="E85" s="597"/>
      <c r="F85" s="452" t="s">
        <v>608</v>
      </c>
      <c r="G85" s="46"/>
      <c r="H85" s="47">
        <v>164.46799999999999</v>
      </c>
      <c r="I85" s="47">
        <v>320.70999999999998</v>
      </c>
      <c r="J85" s="47">
        <v>52.994</v>
      </c>
      <c r="K85" s="47">
        <v>869.85599999999999</v>
      </c>
      <c r="L85" s="47">
        <v>109.64400000000001</v>
      </c>
      <c r="M85" s="47">
        <v>953.91399999999999</v>
      </c>
      <c r="N85" s="47">
        <v>1821.5119999999999</v>
      </c>
      <c r="O85" s="47">
        <v>855.23599999999999</v>
      </c>
      <c r="P85" s="47">
        <v>634.423</v>
      </c>
      <c r="Q85" s="47">
        <v>690.76700000000005</v>
      </c>
      <c r="R85" s="47">
        <v>526.29999999999995</v>
      </c>
      <c r="S85" s="48">
        <v>6999.8239999999996</v>
      </c>
    </row>
    <row r="86" spans="1:19" ht="13.5" thickBot="1">
      <c r="A86" s="236" t="str">
        <f t="shared" si="4"/>
        <v>CENTRAL EUROPECONTE A PARIS</v>
      </c>
      <c r="B86" s="52" t="str">
        <f t="shared" si="5"/>
        <v>CENTRAL EUROPECONTE A PARIS</v>
      </c>
      <c r="C86" s="52" t="str">
        <f t="shared" si="6"/>
        <v>CENTRAL EUROPE</v>
      </c>
      <c r="D86" s="52" t="str">
        <f t="shared" si="7"/>
        <v>CONTE A PARIS</v>
      </c>
      <c r="E86" s="597"/>
      <c r="F86" s="452" t="s">
        <v>590</v>
      </c>
      <c r="G86" s="47">
        <v>2460.3240000000001</v>
      </c>
      <c r="H86" s="47">
        <v>4707.451</v>
      </c>
      <c r="I86" s="47">
        <v>4815.0720000000001</v>
      </c>
      <c r="J86" s="47">
        <v>4955.2479999999996</v>
      </c>
      <c r="K86" s="47">
        <v>4265.4660000000003</v>
      </c>
      <c r="L86" s="47">
        <v>10032.045</v>
      </c>
      <c r="M86" s="47">
        <v>4964.7929999999997</v>
      </c>
      <c r="N86" s="47">
        <v>12009.736999999999</v>
      </c>
      <c r="O86" s="47">
        <v>6440.7349999999997</v>
      </c>
      <c r="P86" s="47">
        <v>4354.2370000000001</v>
      </c>
      <c r="Q86" s="47">
        <v>6064.9740000000002</v>
      </c>
      <c r="R86" s="47">
        <v>6958.9059999999999</v>
      </c>
      <c r="S86" s="48">
        <v>72028.987999999998</v>
      </c>
    </row>
    <row r="87" spans="1:19" ht="13.5" thickBot="1">
      <c r="A87" s="236" t="str">
        <f t="shared" si="4"/>
        <v>CENTRAL EUROPEOther</v>
      </c>
      <c r="B87" s="52" t="str">
        <f t="shared" si="5"/>
        <v>CENTRAL EUROPECREAT'</v>
      </c>
      <c r="C87" s="52" t="str">
        <f t="shared" si="6"/>
        <v>CENTRAL EUROPE</v>
      </c>
      <c r="D87" s="52" t="str">
        <f t="shared" si="7"/>
        <v>CREAT'</v>
      </c>
      <c r="E87" s="597"/>
      <c r="F87" s="452" t="s">
        <v>610</v>
      </c>
      <c r="G87" s="47">
        <v>116.417</v>
      </c>
      <c r="H87" s="47">
        <v>147.31299999999999</v>
      </c>
      <c r="I87" s="47">
        <v>112.529</v>
      </c>
      <c r="J87" s="47">
        <v>101.709</v>
      </c>
      <c r="K87" s="47">
        <v>146.43199999999999</v>
      </c>
      <c r="L87" s="47">
        <v>22.602</v>
      </c>
      <c r="M87" s="47">
        <v>283.00700000000001</v>
      </c>
      <c r="N87" s="47">
        <v>215.761</v>
      </c>
      <c r="O87" s="47">
        <v>285.08999999999997</v>
      </c>
      <c r="P87" s="47">
        <v>180.33500000000001</v>
      </c>
      <c r="Q87" s="47">
        <v>226.02</v>
      </c>
      <c r="R87" s="47">
        <v>281.56299999999999</v>
      </c>
      <c r="S87" s="48">
        <v>2118.7779999999998</v>
      </c>
    </row>
    <row r="88" spans="1:19" ht="13.5" thickBot="1">
      <c r="A88" s="236" t="str">
        <f t="shared" si="4"/>
        <v>CENTRAL EUROPEOther</v>
      </c>
      <c r="B88" s="52" t="str">
        <f t="shared" si="5"/>
        <v>CENTRAL EUROPEDEF</v>
      </c>
      <c r="C88" s="52" t="str">
        <f t="shared" si="6"/>
        <v>CENTRAL EUROPE</v>
      </c>
      <c r="D88" s="52" t="str">
        <f t="shared" si="7"/>
        <v>DEF</v>
      </c>
      <c r="E88" s="597"/>
      <c r="F88" s="452" t="s">
        <v>611</v>
      </c>
      <c r="G88" s="46"/>
      <c r="H88" s="47">
        <v>375.23099999999999</v>
      </c>
      <c r="I88" s="47">
        <v>71.894000000000005</v>
      </c>
      <c r="J88" s="47">
        <v>235.922</v>
      </c>
      <c r="K88" s="47">
        <v>705.09299999999996</v>
      </c>
      <c r="L88" s="47">
        <v>191.15799999999999</v>
      </c>
      <c r="M88" s="47">
        <v>248.39400000000001</v>
      </c>
      <c r="N88" s="47">
        <v>91.304000000000002</v>
      </c>
      <c r="O88" s="47">
        <v>368.28899999999999</v>
      </c>
      <c r="P88" s="47">
        <v>461.66300000000001</v>
      </c>
      <c r="Q88" s="47">
        <v>314.58800000000002</v>
      </c>
      <c r="R88" s="47">
        <v>339.03500000000003</v>
      </c>
      <c r="S88" s="48">
        <v>3402.5709999999999</v>
      </c>
    </row>
    <row r="89" spans="1:19" ht="13.5" thickBot="1">
      <c r="A89" s="236" t="str">
        <f t="shared" si="4"/>
        <v>CENTRAL EUROPEOther</v>
      </c>
      <c r="B89" s="52" t="str">
        <f t="shared" si="5"/>
        <v>CENTRAL EUROPEDERWENT</v>
      </c>
      <c r="C89" s="52" t="str">
        <f t="shared" si="6"/>
        <v>CENTRAL EUROPE</v>
      </c>
      <c r="D89" s="52" t="str">
        <f t="shared" si="7"/>
        <v>DERWENT</v>
      </c>
      <c r="E89" s="597"/>
      <c r="F89" s="452" t="s">
        <v>612</v>
      </c>
      <c r="G89" s="47">
        <v>10450.985000000001</v>
      </c>
      <c r="H89" s="47">
        <v>15688.463</v>
      </c>
      <c r="I89" s="47">
        <v>15709.957</v>
      </c>
      <c r="J89" s="47">
        <v>18445.881000000001</v>
      </c>
      <c r="K89" s="47">
        <v>14830.108</v>
      </c>
      <c r="L89" s="47">
        <v>29324.243999999999</v>
      </c>
      <c r="M89" s="47">
        <v>17018.975999999999</v>
      </c>
      <c r="N89" s="47">
        <v>28005.424999999999</v>
      </c>
      <c r="O89" s="47">
        <v>23432.428</v>
      </c>
      <c r="P89" s="47">
        <v>15004.754000000001</v>
      </c>
      <c r="Q89" s="47">
        <v>19196.262999999999</v>
      </c>
      <c r="R89" s="47">
        <v>22177.062000000002</v>
      </c>
      <c r="S89" s="48">
        <v>229284.546</v>
      </c>
    </row>
    <row r="90" spans="1:19" ht="13.5" thickBot="1">
      <c r="A90" s="236" t="str">
        <f t="shared" si="4"/>
        <v>CENTRAL EUROPEOther</v>
      </c>
      <c r="B90" s="52" t="str">
        <f t="shared" si="5"/>
        <v>CENTRAL EUROPEFABRIANO</v>
      </c>
      <c r="C90" s="52" t="str">
        <f t="shared" si="6"/>
        <v>CENTRAL EUROPE</v>
      </c>
      <c r="D90" s="52" t="str">
        <f t="shared" si="7"/>
        <v>FABRIANO</v>
      </c>
      <c r="E90" s="597"/>
      <c r="F90" s="452" t="s">
        <v>613</v>
      </c>
      <c r="G90" s="47">
        <v>15160.065000000001</v>
      </c>
      <c r="H90" s="47">
        <v>12552.312</v>
      </c>
      <c r="I90" s="47">
        <v>8268.5329999999994</v>
      </c>
      <c r="J90" s="47">
        <v>16098.638000000001</v>
      </c>
      <c r="K90" s="47">
        <v>17310.027999999998</v>
      </c>
      <c r="L90" s="47">
        <v>18684.035</v>
      </c>
      <c r="M90" s="47">
        <v>18195.581999999999</v>
      </c>
      <c r="N90" s="47">
        <v>20133.641</v>
      </c>
      <c r="O90" s="47">
        <v>16643.23</v>
      </c>
      <c r="P90" s="47">
        <v>15989.019</v>
      </c>
      <c r="Q90" s="47">
        <v>18658.124</v>
      </c>
      <c r="R90" s="47">
        <v>39943.432999999997</v>
      </c>
      <c r="S90" s="48">
        <v>217636.64</v>
      </c>
    </row>
    <row r="91" spans="1:19" ht="13.5" thickBot="1">
      <c r="A91" s="236" t="str">
        <f t="shared" si="4"/>
        <v>CENTRAL EUROPEOther</v>
      </c>
      <c r="B91" s="52" t="str">
        <f t="shared" si="5"/>
        <v>CENTRAL EUROPEGERSTAECKER</v>
      </c>
      <c r="C91" s="52" t="str">
        <f t="shared" si="6"/>
        <v>CENTRAL EUROPE</v>
      </c>
      <c r="D91" s="52" t="str">
        <f t="shared" si="7"/>
        <v>GERSTAECKER</v>
      </c>
      <c r="E91" s="597"/>
      <c r="F91" s="452" t="s">
        <v>639</v>
      </c>
      <c r="G91" s="46"/>
      <c r="H91" s="47">
        <v>2125.5920000000001</v>
      </c>
      <c r="I91" s="47">
        <v>3116.2539999999999</v>
      </c>
      <c r="J91" s="47">
        <v>837.63699999999994</v>
      </c>
      <c r="K91" s="47">
        <v>4580.875</v>
      </c>
      <c r="L91" s="46"/>
      <c r="M91" s="47">
        <v>3371.7089999999998</v>
      </c>
      <c r="N91" s="47">
        <v>462.90899999999999</v>
      </c>
      <c r="O91" s="46"/>
      <c r="P91" s="47">
        <v>15078.431</v>
      </c>
      <c r="Q91" s="47">
        <v>4857.67</v>
      </c>
      <c r="R91" s="46"/>
      <c r="S91" s="48">
        <v>34431.076999999997</v>
      </c>
    </row>
    <row r="92" spans="1:19" ht="13.5" thickBot="1">
      <c r="A92" s="236" t="str">
        <f t="shared" si="4"/>
        <v>CENTRAL EUROPEOther</v>
      </c>
      <c r="B92" s="52" t="str">
        <f t="shared" si="5"/>
        <v>CENTRAL EUROPEGHIANT</v>
      </c>
      <c r="C92" s="52" t="str">
        <f t="shared" si="6"/>
        <v>CENTRAL EUROPE</v>
      </c>
      <c r="D92" s="52" t="str">
        <f t="shared" si="7"/>
        <v>GHIANT</v>
      </c>
      <c r="E92" s="597"/>
      <c r="F92" s="452" t="s">
        <v>616</v>
      </c>
      <c r="G92" s="47">
        <v>1522.6610000000001</v>
      </c>
      <c r="H92" s="47">
        <v>1958.7159999999999</v>
      </c>
      <c r="I92" s="47">
        <v>1488.52</v>
      </c>
      <c r="J92" s="47">
        <v>2137.634</v>
      </c>
      <c r="K92" s="47">
        <v>1627.8820000000001</v>
      </c>
      <c r="L92" s="47">
        <v>1735.12</v>
      </c>
      <c r="M92" s="47">
        <v>1709.39</v>
      </c>
      <c r="N92" s="47">
        <v>3182.06</v>
      </c>
      <c r="O92" s="47">
        <v>2403.038</v>
      </c>
      <c r="P92" s="47">
        <v>1781.39</v>
      </c>
      <c r="Q92" s="47">
        <v>2292.6550000000002</v>
      </c>
      <c r="R92" s="47">
        <v>2289.0790000000002</v>
      </c>
      <c r="S92" s="48">
        <v>24128.145</v>
      </c>
    </row>
    <row r="93" spans="1:19" ht="13.5" thickBot="1">
      <c r="A93" s="236" t="str">
        <f t="shared" si="4"/>
        <v>CENTRAL EUROPEL&amp;B</v>
      </c>
      <c r="B93" s="52" t="str">
        <f t="shared" si="5"/>
        <v>CENTRAL EUROPEL&amp;B</v>
      </c>
      <c r="C93" s="52" t="str">
        <f t="shared" si="6"/>
        <v>CENTRAL EUROPE</v>
      </c>
      <c r="D93" s="52" t="str">
        <f t="shared" si="7"/>
        <v>L&amp;B</v>
      </c>
      <c r="E93" s="597"/>
      <c r="F93" s="452" t="s">
        <v>55</v>
      </c>
      <c r="G93" s="47">
        <v>58228.92</v>
      </c>
      <c r="H93" s="47">
        <v>89634.538</v>
      </c>
      <c r="I93" s="47">
        <v>69388.251999999993</v>
      </c>
      <c r="J93" s="47">
        <v>100349.4</v>
      </c>
      <c r="K93" s="47">
        <v>99230.937999999995</v>
      </c>
      <c r="L93" s="47">
        <v>139391.516</v>
      </c>
      <c r="M93" s="47">
        <v>103329.186</v>
      </c>
      <c r="N93" s="47">
        <v>104921.43399999999</v>
      </c>
      <c r="O93" s="47">
        <v>88094.827000000005</v>
      </c>
      <c r="P93" s="47">
        <v>65662.303</v>
      </c>
      <c r="Q93" s="47">
        <v>93887.237999999998</v>
      </c>
      <c r="R93" s="47">
        <v>116369.889</v>
      </c>
      <c r="S93" s="48">
        <v>1128488.4410000001</v>
      </c>
    </row>
    <row r="94" spans="1:19" ht="13.5" thickBot="1">
      <c r="A94" s="236" t="str">
        <f t="shared" si="4"/>
        <v>CENTRAL EUROPELETRASET</v>
      </c>
      <c r="B94" s="52" t="str">
        <f t="shared" si="5"/>
        <v>CENTRAL EUROPELETRASET</v>
      </c>
      <c r="C94" s="52" t="str">
        <f t="shared" si="6"/>
        <v>CENTRAL EUROPE</v>
      </c>
      <c r="D94" s="52" t="str">
        <f t="shared" si="7"/>
        <v>LETRASET</v>
      </c>
      <c r="E94" s="597"/>
      <c r="F94" s="452" t="s">
        <v>593</v>
      </c>
      <c r="G94" s="47">
        <v>4424.6080000000002</v>
      </c>
      <c r="H94" s="47">
        <v>7569.5230000000001</v>
      </c>
      <c r="I94" s="47">
        <v>7555.9859999999999</v>
      </c>
      <c r="J94" s="47">
        <v>8196.18</v>
      </c>
      <c r="K94" s="47">
        <v>25757.642</v>
      </c>
      <c r="L94" s="47">
        <v>10458.891</v>
      </c>
      <c r="M94" s="47">
        <v>11754.593999999999</v>
      </c>
      <c r="N94" s="47">
        <v>23992.010999999999</v>
      </c>
      <c r="O94" s="47">
        <v>14203.341</v>
      </c>
      <c r="P94" s="47">
        <v>20403.353999999999</v>
      </c>
      <c r="Q94" s="47">
        <v>11906.697</v>
      </c>
      <c r="R94" s="47">
        <v>32310.963</v>
      </c>
      <c r="S94" s="48">
        <v>178533.79</v>
      </c>
    </row>
    <row r="95" spans="1:19" ht="13.5" thickBot="1">
      <c r="A95" s="236" t="str">
        <f t="shared" si="4"/>
        <v>CENTRAL EUROPELIQUITEX</v>
      </c>
      <c r="B95" s="52" t="str">
        <f t="shared" si="5"/>
        <v>CENTRAL EUROPELIQUITEX</v>
      </c>
      <c r="C95" s="52" t="str">
        <f t="shared" si="6"/>
        <v>CENTRAL EUROPE</v>
      </c>
      <c r="D95" s="52" t="str">
        <f t="shared" si="7"/>
        <v>LIQUITEX</v>
      </c>
      <c r="E95" s="597"/>
      <c r="F95" s="452" t="s">
        <v>79</v>
      </c>
      <c r="G95" s="47">
        <v>34295.773000000001</v>
      </c>
      <c r="H95" s="47">
        <v>76290.23</v>
      </c>
      <c r="I95" s="47">
        <v>34992.892</v>
      </c>
      <c r="J95" s="47">
        <v>42853.673999999999</v>
      </c>
      <c r="K95" s="47">
        <v>60425.457999999999</v>
      </c>
      <c r="L95" s="47">
        <v>35196.095000000001</v>
      </c>
      <c r="M95" s="47">
        <v>54406.190999999999</v>
      </c>
      <c r="N95" s="47">
        <v>56637.868999999999</v>
      </c>
      <c r="O95" s="47">
        <v>38492.915999999997</v>
      </c>
      <c r="P95" s="47">
        <v>31832.044999999998</v>
      </c>
      <c r="Q95" s="47">
        <v>44556.468000000001</v>
      </c>
      <c r="R95" s="47">
        <v>62685.231</v>
      </c>
      <c r="S95" s="48">
        <v>572664.84199999995</v>
      </c>
    </row>
    <row r="96" spans="1:19" ht="13.5" thickBot="1">
      <c r="A96" s="236" t="str">
        <f t="shared" si="4"/>
        <v>CENTRAL EUROPEOther</v>
      </c>
      <c r="B96" s="52" t="str">
        <f t="shared" si="5"/>
        <v>CENTRAL EUROPELOGAN</v>
      </c>
      <c r="C96" s="52" t="str">
        <f t="shared" si="6"/>
        <v>CENTRAL EUROPE</v>
      </c>
      <c r="D96" s="52" t="str">
        <f t="shared" si="7"/>
        <v>LOGAN</v>
      </c>
      <c r="E96" s="597"/>
      <c r="F96" s="452" t="s">
        <v>617</v>
      </c>
      <c r="G96" s="46"/>
      <c r="H96" s="46"/>
      <c r="I96" s="46"/>
      <c r="J96" s="47">
        <v>28.420999999999999</v>
      </c>
      <c r="K96" s="46"/>
      <c r="L96" s="46"/>
      <c r="M96" s="46"/>
      <c r="N96" s="46"/>
      <c r="O96" s="46"/>
      <c r="P96" s="46"/>
      <c r="Q96" s="46"/>
      <c r="R96" s="46"/>
      <c r="S96" s="48">
        <v>28.420999999999999</v>
      </c>
    </row>
    <row r="97" spans="1:19" ht="13.5" thickBot="1">
      <c r="A97" s="236" t="str">
        <f t="shared" si="4"/>
        <v>CENTRAL EUROPEOther</v>
      </c>
      <c r="B97" s="52" t="str">
        <f t="shared" si="5"/>
        <v>CENTRAL EUROPEMARKETING</v>
      </c>
      <c r="C97" s="52" t="str">
        <f t="shared" si="6"/>
        <v>CENTRAL EUROPE</v>
      </c>
      <c r="D97" s="52" t="str">
        <f t="shared" si="7"/>
        <v>MARKETING</v>
      </c>
      <c r="E97" s="597"/>
      <c r="F97" s="452" t="s">
        <v>594</v>
      </c>
      <c r="G97" s="47">
        <v>6.1479999999999997</v>
      </c>
      <c r="H97" s="47">
        <v>0.01</v>
      </c>
      <c r="I97" s="47">
        <v>-0.04</v>
      </c>
      <c r="J97" s="47">
        <v>-0.01</v>
      </c>
      <c r="K97" s="47">
        <v>4.5579999999999998</v>
      </c>
      <c r="L97" s="47">
        <v>0.01</v>
      </c>
      <c r="M97" s="47">
        <v>9.3369999999999997</v>
      </c>
      <c r="N97" s="47">
        <v>15.744999999999999</v>
      </c>
      <c r="O97" s="47">
        <v>0.09</v>
      </c>
      <c r="P97" s="47">
        <v>7.8570000000000002</v>
      </c>
      <c r="Q97" s="47">
        <v>4.3280000000000003</v>
      </c>
      <c r="R97" s="47">
        <v>0</v>
      </c>
      <c r="S97" s="48">
        <v>48.033000000000001</v>
      </c>
    </row>
    <row r="98" spans="1:19" ht="13.5" thickBot="1">
      <c r="A98" s="236" t="str">
        <f t="shared" si="4"/>
        <v>CENTRAL EUROPEOther</v>
      </c>
      <c r="B98" s="52" t="str">
        <f t="shared" si="5"/>
        <v>CENTRAL EUROPEMASTERFOAM</v>
      </c>
      <c r="C98" s="52" t="str">
        <f t="shared" si="6"/>
        <v>CENTRAL EUROPE</v>
      </c>
      <c r="D98" s="52" t="str">
        <f t="shared" si="7"/>
        <v>MASTERFOAM</v>
      </c>
      <c r="E98" s="597"/>
      <c r="F98" s="452" t="s">
        <v>619</v>
      </c>
      <c r="G98" s="47">
        <v>5495.7830000000004</v>
      </c>
      <c r="H98" s="47">
        <v>4377.8440000000001</v>
      </c>
      <c r="I98" s="47">
        <v>5218.2030000000004</v>
      </c>
      <c r="J98" s="47">
        <v>6604.4920000000002</v>
      </c>
      <c r="K98" s="47">
        <v>5566.1689999999999</v>
      </c>
      <c r="L98" s="47">
        <v>4081.0250000000001</v>
      </c>
      <c r="M98" s="47">
        <v>7894.6130000000003</v>
      </c>
      <c r="N98" s="47">
        <v>3997.9459999999999</v>
      </c>
      <c r="O98" s="47">
        <v>6316.3310000000001</v>
      </c>
      <c r="P98" s="47">
        <v>4859.6009999999997</v>
      </c>
      <c r="Q98" s="47">
        <v>8307.1329999999998</v>
      </c>
      <c r="R98" s="47">
        <v>4904.799</v>
      </c>
      <c r="S98" s="48">
        <v>67623.938999999998</v>
      </c>
    </row>
    <row r="99" spans="1:19" ht="13.5" thickBot="1">
      <c r="A99" s="236" t="str">
        <f t="shared" si="4"/>
        <v>CENTRAL EUROPEOther</v>
      </c>
      <c r="B99" s="52" t="str">
        <f t="shared" si="5"/>
        <v>CENTRAL EUROPEMH WAY</v>
      </c>
      <c r="C99" s="52" t="str">
        <f t="shared" si="6"/>
        <v>CENTRAL EUROPE</v>
      </c>
      <c r="D99" s="52" t="str">
        <f t="shared" si="7"/>
        <v>MH WAY</v>
      </c>
      <c r="E99" s="597"/>
      <c r="F99" s="452" t="s">
        <v>620</v>
      </c>
      <c r="G99" s="46"/>
      <c r="H99" s="47">
        <v>2898.1060000000002</v>
      </c>
      <c r="I99" s="47">
        <v>2974.6950000000002</v>
      </c>
      <c r="J99" s="47">
        <v>2281.8739999999998</v>
      </c>
      <c r="K99" s="47">
        <v>3079.212</v>
      </c>
      <c r="L99" s="47">
        <v>2564.6210000000001</v>
      </c>
      <c r="M99" s="47">
        <v>4267.0990000000002</v>
      </c>
      <c r="N99" s="47">
        <v>4046.9059999999999</v>
      </c>
      <c r="O99" s="47">
        <v>2443.6990000000001</v>
      </c>
      <c r="P99" s="47">
        <v>2304.33</v>
      </c>
      <c r="Q99" s="47">
        <v>2920.9070000000002</v>
      </c>
      <c r="R99" s="47">
        <v>3738.34</v>
      </c>
      <c r="S99" s="48">
        <v>33519.788999999997</v>
      </c>
    </row>
    <row r="100" spans="1:19" ht="13.5" thickBot="1">
      <c r="A100" s="236" t="str">
        <f t="shared" si="4"/>
        <v>CENTRAL EUROPEOther</v>
      </c>
      <c r="B100" s="52" t="str">
        <f t="shared" si="5"/>
        <v>CENTRAL EUROPEMODERN OPTIONS</v>
      </c>
      <c r="C100" s="52" t="str">
        <f t="shared" si="6"/>
        <v>CENTRAL EUROPE</v>
      </c>
      <c r="D100" s="52" t="str">
        <f t="shared" si="7"/>
        <v>MODERN OPTIONS</v>
      </c>
      <c r="E100" s="597"/>
      <c r="F100" s="452" t="s">
        <v>596</v>
      </c>
      <c r="G100" s="47">
        <v>5476.2920000000004</v>
      </c>
      <c r="H100" s="47">
        <v>9881.0740000000005</v>
      </c>
      <c r="I100" s="47">
        <v>10470.183000000001</v>
      </c>
      <c r="J100" s="47">
        <v>28935.492999999999</v>
      </c>
      <c r="K100" s="47">
        <v>21397.892</v>
      </c>
      <c r="L100" s="47">
        <v>10413.941999999999</v>
      </c>
      <c r="M100" s="47">
        <v>19136.564999999999</v>
      </c>
      <c r="N100" s="47">
        <v>13963.364</v>
      </c>
      <c r="O100" s="47">
        <v>5605.9949999999999</v>
      </c>
      <c r="P100" s="47">
        <v>18097.374</v>
      </c>
      <c r="Q100" s="47">
        <v>14602.111999999999</v>
      </c>
      <c r="R100" s="47">
        <v>17409.188999999998</v>
      </c>
      <c r="S100" s="48">
        <v>175389.47500000001</v>
      </c>
    </row>
    <row r="101" spans="1:19" ht="13.5" thickBot="1">
      <c r="A101" s="236" t="str">
        <f t="shared" si="4"/>
        <v>CENTRAL EUROPEOther</v>
      </c>
      <c r="B101" s="52" t="str">
        <f t="shared" si="5"/>
        <v>CENTRAL EUROPEOTHER</v>
      </c>
      <c r="C101" s="52" t="str">
        <f t="shared" si="6"/>
        <v>CENTRAL EUROPE</v>
      </c>
      <c r="D101" s="52" t="str">
        <f t="shared" si="7"/>
        <v>OTHER</v>
      </c>
      <c r="E101" s="597"/>
      <c r="F101" s="452" t="s">
        <v>77</v>
      </c>
      <c r="G101" s="47">
        <v>59.284999999999997</v>
      </c>
      <c r="H101" s="47">
        <v>1299.7280000000001</v>
      </c>
      <c r="I101" s="47">
        <v>1382.643</v>
      </c>
      <c r="J101" s="47">
        <v>1556.144</v>
      </c>
      <c r="K101" s="47">
        <v>1508.479</v>
      </c>
      <c r="L101" s="47">
        <v>1680.6379999999999</v>
      </c>
      <c r="M101" s="47">
        <v>1366.9349999999999</v>
      </c>
      <c r="N101" s="47">
        <v>2748.1149999999998</v>
      </c>
      <c r="O101" s="47">
        <v>1336.287</v>
      </c>
      <c r="P101" s="47">
        <v>820.75900000000001</v>
      </c>
      <c r="Q101" s="47">
        <v>1803.6410000000001</v>
      </c>
      <c r="R101" s="47">
        <v>1510.4690000000001</v>
      </c>
      <c r="S101" s="48">
        <v>17073.123</v>
      </c>
    </row>
    <row r="102" spans="1:19" ht="13.5" thickBot="1">
      <c r="A102" s="236" t="str">
        <f t="shared" si="4"/>
        <v>CENTRAL EUROPEOther</v>
      </c>
      <c r="B102" s="52" t="str">
        <f t="shared" si="5"/>
        <v>CENTRAL EUROPEOTHER BRANDS</v>
      </c>
      <c r="C102" s="52" t="str">
        <f t="shared" si="6"/>
        <v>CENTRAL EUROPE</v>
      </c>
      <c r="D102" s="52" t="str">
        <f t="shared" si="7"/>
        <v>OTHER BRANDS</v>
      </c>
      <c r="E102" s="597"/>
      <c r="F102" s="452" t="s">
        <v>621</v>
      </c>
      <c r="G102" s="46"/>
      <c r="H102" s="46"/>
      <c r="I102" s="46"/>
      <c r="J102" s="46"/>
      <c r="K102" s="46"/>
      <c r="L102" s="47">
        <v>225.90799999999999</v>
      </c>
      <c r="M102" s="47">
        <v>54.676000000000002</v>
      </c>
      <c r="N102" s="47">
        <v>104.904</v>
      </c>
      <c r="O102" s="47">
        <v>6.25</v>
      </c>
      <c r="P102" s="47">
        <v>19.731999999999999</v>
      </c>
      <c r="Q102" s="47">
        <v>5.3049999999999997</v>
      </c>
      <c r="R102" s="47">
        <v>2.5</v>
      </c>
      <c r="S102" s="48">
        <v>419.27499999999998</v>
      </c>
    </row>
    <row r="103" spans="1:19" ht="13.5" thickBot="1">
      <c r="A103" s="236" t="str">
        <f t="shared" si="4"/>
        <v>CENTRAL EUROPEREEVES</v>
      </c>
      <c r="B103" s="52" t="str">
        <f t="shared" si="5"/>
        <v>CENTRAL EUROPEREEVES</v>
      </c>
      <c r="C103" s="52" t="str">
        <f t="shared" si="6"/>
        <v>CENTRAL EUROPE</v>
      </c>
      <c r="D103" s="52" t="str">
        <f t="shared" si="7"/>
        <v>REEVES</v>
      </c>
      <c r="E103" s="597"/>
      <c r="F103" s="452" t="s">
        <v>173</v>
      </c>
      <c r="G103" s="47">
        <v>95860.880999999994</v>
      </c>
      <c r="H103" s="47">
        <v>109213.227</v>
      </c>
      <c r="I103" s="47">
        <v>109650.95600000001</v>
      </c>
      <c r="J103" s="47">
        <v>133592.42300000001</v>
      </c>
      <c r="K103" s="47">
        <v>127711.685</v>
      </c>
      <c r="L103" s="47">
        <v>109973.63800000001</v>
      </c>
      <c r="M103" s="47">
        <v>151192.408</v>
      </c>
      <c r="N103" s="47">
        <v>151558.85500000001</v>
      </c>
      <c r="O103" s="47">
        <v>138690.32199999999</v>
      </c>
      <c r="P103" s="47">
        <v>113499.25900000001</v>
      </c>
      <c r="Q103" s="47">
        <v>135560.27799999999</v>
      </c>
      <c r="R103" s="47">
        <v>151558.701</v>
      </c>
      <c r="S103" s="48">
        <v>1528062.6329999999</v>
      </c>
    </row>
    <row r="104" spans="1:19" ht="13.5" thickBot="1">
      <c r="A104" s="236" t="str">
        <f t="shared" si="4"/>
        <v>CENTRAL EUROPEOther</v>
      </c>
      <c r="B104" s="52" t="str">
        <f t="shared" si="5"/>
        <v>CENTRAL EUROPESLATER HARRISON</v>
      </c>
      <c r="C104" s="52" t="str">
        <f t="shared" si="6"/>
        <v>CENTRAL EUROPE</v>
      </c>
      <c r="D104" s="52" t="str">
        <f t="shared" si="7"/>
        <v>SLATER HARRISON</v>
      </c>
      <c r="E104" s="597"/>
      <c r="F104" s="452" t="s">
        <v>625</v>
      </c>
      <c r="G104" s="47">
        <v>1073.998</v>
      </c>
      <c r="H104" s="47">
        <v>1225.164</v>
      </c>
      <c r="I104" s="47">
        <v>1051.3219999999999</v>
      </c>
      <c r="J104" s="47">
        <v>758.05100000000004</v>
      </c>
      <c r="K104" s="47">
        <v>1441.7339999999999</v>
      </c>
      <c r="L104" s="47">
        <v>1749.587</v>
      </c>
      <c r="M104" s="47">
        <v>1695.325</v>
      </c>
      <c r="N104" s="47">
        <v>1363.423</v>
      </c>
      <c r="O104" s="47">
        <v>1565.404</v>
      </c>
      <c r="P104" s="47">
        <v>1010.45</v>
      </c>
      <c r="Q104" s="47">
        <v>2257.9110000000001</v>
      </c>
      <c r="R104" s="47">
        <v>1886.0840000000001</v>
      </c>
      <c r="S104" s="48">
        <v>17078.453000000001</v>
      </c>
    </row>
    <row r="105" spans="1:19" ht="13.5" thickBot="1">
      <c r="A105" s="236" t="str">
        <f t="shared" si="4"/>
        <v>CENTRAL EUROPESNAZAROO</v>
      </c>
      <c r="B105" s="52" t="str">
        <f t="shared" si="5"/>
        <v>CENTRAL EUROPESNAZAROO</v>
      </c>
      <c r="C105" s="52" t="str">
        <f t="shared" si="6"/>
        <v>CENTRAL EUROPE</v>
      </c>
      <c r="D105" s="52" t="str">
        <f t="shared" si="7"/>
        <v>SNAZAROO</v>
      </c>
      <c r="E105" s="597"/>
      <c r="F105" s="452" t="s">
        <v>101</v>
      </c>
      <c r="G105" s="47">
        <v>14203.341</v>
      </c>
      <c r="H105" s="47">
        <v>647.18499999999995</v>
      </c>
      <c r="I105" s="47">
        <v>3799.2629999999999</v>
      </c>
      <c r="J105" s="47">
        <v>1919.5909999999999</v>
      </c>
      <c r="K105" s="47">
        <v>17354.006000000001</v>
      </c>
      <c r="L105" s="47">
        <v>119.185</v>
      </c>
      <c r="M105" s="47">
        <v>3501.9340000000002</v>
      </c>
      <c r="N105" s="47">
        <v>14238.968999999999</v>
      </c>
      <c r="O105" s="47">
        <v>9085.3649999999998</v>
      </c>
      <c r="P105" s="47">
        <v>1029.7850000000001</v>
      </c>
      <c r="Q105" s="47">
        <v>4242.38</v>
      </c>
      <c r="R105" s="47">
        <v>17757.945</v>
      </c>
      <c r="S105" s="48">
        <v>87898.948999999993</v>
      </c>
    </row>
    <row r="106" spans="1:19" ht="13.5" thickBot="1">
      <c r="A106" s="236" t="str">
        <f t="shared" si="4"/>
        <v>CENTRAL EUROPEOther</v>
      </c>
      <c r="B106" s="52" t="str">
        <f t="shared" si="5"/>
        <v>CENTRAL EUROPETULIP</v>
      </c>
      <c r="C106" s="52" t="str">
        <f t="shared" si="6"/>
        <v>CENTRAL EUROPE</v>
      </c>
      <c r="D106" s="52" t="str">
        <f t="shared" si="7"/>
        <v>TULIP</v>
      </c>
      <c r="E106" s="597"/>
      <c r="F106" s="452" t="s">
        <v>598</v>
      </c>
      <c r="G106" s="47">
        <v>12.984</v>
      </c>
      <c r="H106" s="47">
        <v>47.994</v>
      </c>
      <c r="I106" s="47">
        <v>8.6560000000000006</v>
      </c>
      <c r="J106" s="47">
        <v>21.64</v>
      </c>
      <c r="K106" s="46"/>
      <c r="L106" s="46"/>
      <c r="M106" s="46"/>
      <c r="N106" s="46"/>
      <c r="O106" s="46"/>
      <c r="P106" s="46"/>
      <c r="Q106" s="46"/>
      <c r="R106" s="46"/>
      <c r="S106" s="48">
        <v>91.274000000000001</v>
      </c>
    </row>
    <row r="107" spans="1:19" ht="13.5" thickBot="1">
      <c r="A107" s="236" t="str">
        <f t="shared" si="4"/>
        <v>CENTRAL EUROPEWINSOR &amp; NEWTON</v>
      </c>
      <c r="B107" s="52" t="str">
        <f t="shared" si="5"/>
        <v>CENTRAL EUROPEWINSOR &amp; NEWTON</v>
      </c>
      <c r="C107" s="52" t="str">
        <f t="shared" si="6"/>
        <v>CENTRAL EUROPE</v>
      </c>
      <c r="D107" s="52" t="str">
        <f t="shared" si="7"/>
        <v>WINSOR &amp; NEWTON</v>
      </c>
      <c r="E107" s="597"/>
      <c r="F107" s="452" t="s">
        <v>68</v>
      </c>
      <c r="G107" s="47">
        <v>102331.48299999999</v>
      </c>
      <c r="H107" s="47">
        <v>116021.841</v>
      </c>
      <c r="I107" s="47">
        <v>104025.105</v>
      </c>
      <c r="J107" s="47">
        <v>126763.19100000001</v>
      </c>
      <c r="K107" s="47">
        <v>134372.217</v>
      </c>
      <c r="L107" s="47">
        <v>138684.27600000001</v>
      </c>
      <c r="M107" s="47">
        <v>131023.79700000001</v>
      </c>
      <c r="N107" s="47">
        <v>184950.46400000001</v>
      </c>
      <c r="O107" s="47">
        <v>146191.34700000001</v>
      </c>
      <c r="P107" s="47">
        <v>104888.21799999999</v>
      </c>
      <c r="Q107" s="47">
        <v>132419.073</v>
      </c>
      <c r="R107" s="47">
        <v>159487.769</v>
      </c>
      <c r="S107" s="48">
        <v>1581158.781</v>
      </c>
    </row>
    <row r="108" spans="1:19" ht="13.5" thickBot="1">
      <c r="A108" s="236" t="str">
        <f t="shared" si="4"/>
        <v>CENTRAL EUROPEOther</v>
      </c>
      <c r="B108" s="52" t="str">
        <f t="shared" si="5"/>
        <v>CENTRAL EUROPEXACTO</v>
      </c>
      <c r="C108" s="52" t="str">
        <f t="shared" si="6"/>
        <v>CENTRAL EUROPE</v>
      </c>
      <c r="D108" s="52" t="str">
        <f t="shared" si="7"/>
        <v>XACTO</v>
      </c>
      <c r="E108" s="597"/>
      <c r="F108" s="452" t="s">
        <v>628</v>
      </c>
      <c r="G108" s="47">
        <v>56.938000000000002</v>
      </c>
      <c r="H108" s="47">
        <v>239.078</v>
      </c>
      <c r="I108" s="47">
        <v>30.969000000000001</v>
      </c>
      <c r="J108" s="47">
        <v>98.006</v>
      </c>
      <c r="K108" s="47">
        <v>156.411</v>
      </c>
      <c r="L108" s="47">
        <v>151.577</v>
      </c>
      <c r="M108" s="47">
        <v>94.254999999999995</v>
      </c>
      <c r="N108" s="47">
        <v>155.136</v>
      </c>
      <c r="O108" s="47">
        <v>150.6</v>
      </c>
      <c r="P108" s="47">
        <v>108.298</v>
      </c>
      <c r="Q108" s="47">
        <v>44.457000000000001</v>
      </c>
      <c r="R108" s="47">
        <v>433.63099999999997</v>
      </c>
      <c r="S108" s="48">
        <v>1719.356</v>
      </c>
    </row>
    <row r="109" spans="1:19" ht="13.5" thickBot="1">
      <c r="A109" s="236" t="str">
        <f t="shared" si="4"/>
        <v xml:space="preserve">CENTRAL EUROPE </v>
      </c>
      <c r="B109" s="52" t="str">
        <f t="shared" si="5"/>
        <v>CENTRAL EUROPEAll Brands</v>
      </c>
      <c r="C109" s="52" t="str">
        <f t="shared" si="6"/>
        <v>CENTRAL EUROPE</v>
      </c>
      <c r="D109" s="52" t="str">
        <f t="shared" si="7"/>
        <v>All Brands</v>
      </c>
      <c r="E109" s="598"/>
      <c r="F109" s="197" t="s">
        <v>599</v>
      </c>
      <c r="G109" s="50">
        <v>379655.86300000001</v>
      </c>
      <c r="H109" s="50">
        <v>499317.35800000001</v>
      </c>
      <c r="I109" s="50">
        <v>407403.04</v>
      </c>
      <c r="J109" s="50">
        <v>521075.10499999998</v>
      </c>
      <c r="K109" s="50">
        <v>574097.00100000005</v>
      </c>
      <c r="L109" s="50">
        <v>539459.10699999996</v>
      </c>
      <c r="M109" s="50">
        <v>577963.69799999997</v>
      </c>
      <c r="N109" s="50">
        <v>667410.08100000001</v>
      </c>
      <c r="O109" s="50">
        <v>525670.18999999994</v>
      </c>
      <c r="P109" s="50">
        <v>445370.7</v>
      </c>
      <c r="Q109" s="50">
        <v>598949.63699999999</v>
      </c>
      <c r="R109" s="50">
        <v>673483.53</v>
      </c>
      <c r="S109" s="50">
        <v>6409855.3099999996</v>
      </c>
    </row>
    <row r="110" spans="1:19" ht="13.5" thickBot="1">
      <c r="A110" s="236" t="str">
        <f t="shared" si="4"/>
        <v>CENTRAL EUROPE EXPOther</v>
      </c>
      <c r="B110" s="52" t="str">
        <f t="shared" si="5"/>
        <v>CENTRAL EUROPE EXPCOLORAMA</v>
      </c>
      <c r="C110" s="52" t="str">
        <f t="shared" si="6"/>
        <v>CENTRAL EUROPE EXP</v>
      </c>
      <c r="D110" s="52" t="str">
        <f t="shared" si="7"/>
        <v>COLORAMA</v>
      </c>
      <c r="E110" s="588" t="s">
        <v>169</v>
      </c>
      <c r="F110" s="452" t="s">
        <v>638</v>
      </c>
      <c r="G110" s="47">
        <v>1252.296</v>
      </c>
      <c r="H110" s="47">
        <v>1217.809</v>
      </c>
      <c r="I110" s="47">
        <v>2273.5520000000001</v>
      </c>
      <c r="J110" s="47">
        <v>1448.9190000000001</v>
      </c>
      <c r="K110" s="47">
        <v>1977.856</v>
      </c>
      <c r="L110" s="47">
        <v>1691.28</v>
      </c>
      <c r="M110" s="47">
        <v>1001.616</v>
      </c>
      <c r="N110" s="47">
        <v>1026.0450000000001</v>
      </c>
      <c r="O110" s="47">
        <v>569.44799999999998</v>
      </c>
      <c r="P110" s="47">
        <v>736.28800000000001</v>
      </c>
      <c r="Q110" s="47">
        <v>2249.683</v>
      </c>
      <c r="R110" s="47">
        <v>1010.202</v>
      </c>
      <c r="S110" s="48">
        <v>16454.993999999999</v>
      </c>
    </row>
    <row r="111" spans="1:19" ht="13.5" thickBot="1">
      <c r="A111" s="236" t="str">
        <f t="shared" si="4"/>
        <v>CENTRAL EUROPE EXPOther</v>
      </c>
      <c r="B111" s="52" t="str">
        <f t="shared" si="5"/>
        <v>CENTRAL EUROPE EXPCONDA</v>
      </c>
      <c r="C111" s="52" t="str">
        <f t="shared" si="6"/>
        <v>CENTRAL EUROPE EXP</v>
      </c>
      <c r="D111" s="52" t="str">
        <f t="shared" si="7"/>
        <v>CONDA</v>
      </c>
      <c r="E111" s="597"/>
      <c r="F111" s="452" t="s">
        <v>608</v>
      </c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7">
        <v>32.893000000000001</v>
      </c>
      <c r="R111" s="46"/>
      <c r="S111" s="48">
        <v>32.893000000000001</v>
      </c>
    </row>
    <row r="112" spans="1:19" ht="13.5" thickBot="1">
      <c r="A112" s="236" t="str">
        <f t="shared" si="4"/>
        <v>CENTRAL EUROPE EXPCONTE A PARIS</v>
      </c>
      <c r="B112" s="52" t="str">
        <f t="shared" si="5"/>
        <v>CENTRAL EUROPE EXPCONTE A PARIS</v>
      </c>
      <c r="C112" s="52" t="str">
        <f t="shared" si="6"/>
        <v>CENTRAL EUROPE EXP</v>
      </c>
      <c r="D112" s="52" t="str">
        <f t="shared" si="7"/>
        <v>CONTE A PARIS</v>
      </c>
      <c r="E112" s="597"/>
      <c r="F112" s="452" t="s">
        <v>590</v>
      </c>
      <c r="G112" s="47">
        <v>356.709</v>
      </c>
      <c r="H112" s="47">
        <v>305.14999999999998</v>
      </c>
      <c r="I112" s="47">
        <v>514.84699999999998</v>
      </c>
      <c r="J112" s="47">
        <v>1268.0039999999999</v>
      </c>
      <c r="K112" s="47">
        <v>556.88499999999999</v>
      </c>
      <c r="L112" s="47">
        <v>452.08100000000002</v>
      </c>
      <c r="M112" s="47">
        <v>918.50599999999997</v>
      </c>
      <c r="N112" s="47">
        <v>272.46300000000002</v>
      </c>
      <c r="O112" s="47">
        <v>1449.873</v>
      </c>
      <c r="P112" s="47">
        <v>642.09900000000005</v>
      </c>
      <c r="Q112" s="47">
        <v>335.67500000000001</v>
      </c>
      <c r="R112" s="47">
        <v>329.38400000000001</v>
      </c>
      <c r="S112" s="48">
        <v>7401.6760000000004</v>
      </c>
    </row>
    <row r="113" spans="1:19" ht="13.5" thickBot="1">
      <c r="A113" s="236" t="str">
        <f t="shared" si="4"/>
        <v>CENTRAL EUROPE EXPOther</v>
      </c>
      <c r="B113" s="52" t="str">
        <f t="shared" si="5"/>
        <v>CENTRAL EUROPE EXPDERWENT</v>
      </c>
      <c r="C113" s="52" t="str">
        <f t="shared" si="6"/>
        <v>CENTRAL EUROPE EXP</v>
      </c>
      <c r="D113" s="52" t="str">
        <f t="shared" si="7"/>
        <v>DERWENT</v>
      </c>
      <c r="E113" s="597"/>
      <c r="F113" s="452" t="s">
        <v>612</v>
      </c>
      <c r="G113" s="47">
        <v>298.15100000000001</v>
      </c>
      <c r="H113" s="47">
        <v>219.62100000000001</v>
      </c>
      <c r="I113" s="47">
        <v>142.536</v>
      </c>
      <c r="J113" s="47">
        <v>132.48400000000001</v>
      </c>
      <c r="K113" s="47">
        <v>314.60000000000002</v>
      </c>
      <c r="L113" s="47">
        <v>378.19400000000002</v>
      </c>
      <c r="M113" s="47">
        <v>281.19200000000001</v>
      </c>
      <c r="N113" s="47">
        <v>299.98</v>
      </c>
      <c r="O113" s="47">
        <v>184.56700000000001</v>
      </c>
      <c r="P113" s="47">
        <v>67.765000000000001</v>
      </c>
      <c r="Q113" s="47">
        <v>252.46799999999999</v>
      </c>
      <c r="R113" s="47">
        <v>348.02100000000002</v>
      </c>
      <c r="S113" s="48">
        <v>2919.5790000000002</v>
      </c>
    </row>
    <row r="114" spans="1:19" ht="13.5" thickBot="1">
      <c r="A114" s="236" t="str">
        <f t="shared" si="4"/>
        <v>CENTRAL EUROPE EXPOther</v>
      </c>
      <c r="B114" s="52" t="str">
        <f t="shared" si="5"/>
        <v>CENTRAL EUROPE EXPFABRIANO</v>
      </c>
      <c r="C114" s="52" t="str">
        <f t="shared" si="6"/>
        <v>CENTRAL EUROPE EXP</v>
      </c>
      <c r="D114" s="52" t="str">
        <f t="shared" si="7"/>
        <v>FABRIANO</v>
      </c>
      <c r="E114" s="597"/>
      <c r="F114" s="452" t="s">
        <v>613</v>
      </c>
      <c r="G114" s="47">
        <v>408.15199999999999</v>
      </c>
      <c r="H114" s="47">
        <v>131.76499999999999</v>
      </c>
      <c r="I114" s="47">
        <v>80.06</v>
      </c>
      <c r="J114" s="47">
        <v>273.34399999999999</v>
      </c>
      <c r="K114" s="47">
        <v>142.42099999999999</v>
      </c>
      <c r="L114" s="47">
        <v>478.23899999999998</v>
      </c>
      <c r="M114" s="47">
        <v>293.74200000000002</v>
      </c>
      <c r="N114" s="47">
        <v>383.26900000000001</v>
      </c>
      <c r="O114" s="47">
        <v>139.65799999999999</v>
      </c>
      <c r="P114" s="47">
        <v>119.22</v>
      </c>
      <c r="Q114" s="47">
        <v>397.53800000000001</v>
      </c>
      <c r="R114" s="47">
        <v>337.07799999999997</v>
      </c>
      <c r="S114" s="48">
        <v>3184.4859999999999</v>
      </c>
    </row>
    <row r="115" spans="1:19" ht="13.5" thickBot="1">
      <c r="A115" s="236" t="str">
        <f t="shared" si="4"/>
        <v>CENTRAL EUROPE EXPL&amp;B</v>
      </c>
      <c r="B115" s="52" t="str">
        <f t="shared" si="5"/>
        <v>CENTRAL EUROPE EXPL&amp;B</v>
      </c>
      <c r="C115" s="52" t="str">
        <f t="shared" si="6"/>
        <v>CENTRAL EUROPE EXP</v>
      </c>
      <c r="D115" s="52" t="str">
        <f t="shared" si="7"/>
        <v>L&amp;B</v>
      </c>
      <c r="E115" s="597"/>
      <c r="F115" s="452" t="s">
        <v>55</v>
      </c>
      <c r="G115" s="47">
        <v>26194.264999999999</v>
      </c>
      <c r="H115" s="47">
        <v>21365.800999999999</v>
      </c>
      <c r="I115" s="47">
        <v>15841.135</v>
      </c>
      <c r="J115" s="47">
        <v>49038.192000000003</v>
      </c>
      <c r="K115" s="47">
        <v>29449.435000000001</v>
      </c>
      <c r="L115" s="47">
        <v>20234.573</v>
      </c>
      <c r="M115" s="47">
        <v>30524.346000000001</v>
      </c>
      <c r="N115" s="47">
        <v>7573.1120000000001</v>
      </c>
      <c r="O115" s="47">
        <v>86746.148000000001</v>
      </c>
      <c r="P115" s="47">
        <v>12995.37</v>
      </c>
      <c r="Q115" s="47">
        <v>14459.97</v>
      </c>
      <c r="R115" s="47">
        <v>14854.822</v>
      </c>
      <c r="S115" s="48">
        <v>329277.16899999999</v>
      </c>
    </row>
    <row r="116" spans="1:19" ht="13.5" thickBot="1">
      <c r="A116" s="236" t="str">
        <f t="shared" si="4"/>
        <v>CENTRAL EUROPE EXPLETRASET</v>
      </c>
      <c r="B116" s="52" t="str">
        <f t="shared" si="5"/>
        <v>CENTRAL EUROPE EXPLETRASET</v>
      </c>
      <c r="C116" s="52" t="str">
        <f t="shared" si="6"/>
        <v>CENTRAL EUROPE EXP</v>
      </c>
      <c r="D116" s="52" t="str">
        <f t="shared" si="7"/>
        <v>LETRASET</v>
      </c>
      <c r="E116" s="597"/>
      <c r="F116" s="452" t="s">
        <v>593</v>
      </c>
      <c r="G116" s="47">
        <v>3783.56</v>
      </c>
      <c r="H116" s="47">
        <v>476.63299999999998</v>
      </c>
      <c r="I116" s="47">
        <v>986.61699999999996</v>
      </c>
      <c r="J116" s="47">
        <v>2304.2150000000001</v>
      </c>
      <c r="K116" s="47">
        <v>108.98099999999999</v>
      </c>
      <c r="L116" s="47">
        <v>2013.413</v>
      </c>
      <c r="M116" s="47">
        <v>6086.31</v>
      </c>
      <c r="N116" s="47">
        <v>1553.1279999999999</v>
      </c>
      <c r="O116" s="47">
        <v>4553.0720000000001</v>
      </c>
      <c r="P116" s="47">
        <v>2498.8290000000002</v>
      </c>
      <c r="Q116" s="47">
        <v>2049.924</v>
      </c>
      <c r="R116" s="47">
        <v>447.25</v>
      </c>
      <c r="S116" s="48">
        <v>26861.932000000001</v>
      </c>
    </row>
    <row r="117" spans="1:19" ht="13.5" thickBot="1">
      <c r="A117" s="236" t="str">
        <f t="shared" si="4"/>
        <v>CENTRAL EUROPE EXPLIQUITEX</v>
      </c>
      <c r="B117" s="52" t="str">
        <f t="shared" si="5"/>
        <v>CENTRAL EUROPE EXPLIQUITEX</v>
      </c>
      <c r="C117" s="52" t="str">
        <f t="shared" si="6"/>
        <v>CENTRAL EUROPE EXP</v>
      </c>
      <c r="D117" s="52" t="str">
        <f t="shared" si="7"/>
        <v>LIQUITEX</v>
      </c>
      <c r="E117" s="597"/>
      <c r="F117" s="452" t="s">
        <v>79</v>
      </c>
      <c r="G117" s="47">
        <v>6814.9129999999996</v>
      </c>
      <c r="H117" s="47">
        <v>1639.7360000000001</v>
      </c>
      <c r="I117" s="47">
        <v>5341.3379999999997</v>
      </c>
      <c r="J117" s="47">
        <v>5570.54</v>
      </c>
      <c r="K117" s="47">
        <v>5969.4549999999999</v>
      </c>
      <c r="L117" s="47">
        <v>1542.587</v>
      </c>
      <c r="M117" s="47">
        <v>6419.8289999999997</v>
      </c>
      <c r="N117" s="47">
        <v>1985.8</v>
      </c>
      <c r="O117" s="47">
        <v>7473.0910000000003</v>
      </c>
      <c r="P117" s="47">
        <v>2806.0569999999998</v>
      </c>
      <c r="Q117" s="47">
        <v>9751.4240000000009</v>
      </c>
      <c r="R117" s="47">
        <v>1601.2139999999999</v>
      </c>
      <c r="S117" s="48">
        <v>56915.983999999997</v>
      </c>
    </row>
    <row r="118" spans="1:19" ht="13.5" thickBot="1">
      <c r="A118" s="236" t="str">
        <f t="shared" si="4"/>
        <v>CENTRAL EUROPE EXPOther</v>
      </c>
      <c r="B118" s="52" t="str">
        <f t="shared" si="5"/>
        <v>CENTRAL EUROPE EXPMARKETING</v>
      </c>
      <c r="C118" s="52" t="str">
        <f t="shared" si="6"/>
        <v>CENTRAL EUROPE EXP</v>
      </c>
      <c r="D118" s="52" t="str">
        <f t="shared" si="7"/>
        <v>MARKETING</v>
      </c>
      <c r="E118" s="597"/>
      <c r="F118" s="452" t="s">
        <v>594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8.0210000000000008</v>
      </c>
      <c r="M118" s="47">
        <v>0</v>
      </c>
      <c r="N118" s="47">
        <v>5.915</v>
      </c>
      <c r="O118" s="47">
        <v>0</v>
      </c>
      <c r="P118" s="47">
        <v>3.4</v>
      </c>
      <c r="Q118" s="47">
        <v>1.6160000000000001</v>
      </c>
      <c r="R118" s="47">
        <v>0</v>
      </c>
      <c r="S118" s="48">
        <v>18.952000000000002</v>
      </c>
    </row>
    <row r="119" spans="1:19" ht="13.5" thickBot="1">
      <c r="A119" s="236" t="str">
        <f t="shared" si="4"/>
        <v>CENTRAL EUROPE EXPOther</v>
      </c>
      <c r="B119" s="52" t="str">
        <f t="shared" si="5"/>
        <v>CENTRAL EUROPE EXPOTHER</v>
      </c>
      <c r="C119" s="52" t="str">
        <f t="shared" si="6"/>
        <v>CENTRAL EUROPE EXP</v>
      </c>
      <c r="D119" s="52" t="str">
        <f t="shared" si="7"/>
        <v>OTHER</v>
      </c>
      <c r="E119" s="597"/>
      <c r="F119" s="452" t="s">
        <v>77</v>
      </c>
      <c r="G119" s="46"/>
      <c r="H119" s="47">
        <v>44.82</v>
      </c>
      <c r="I119" s="47">
        <v>44.82</v>
      </c>
      <c r="J119" s="47">
        <v>22.41</v>
      </c>
      <c r="K119" s="47">
        <v>67.23</v>
      </c>
      <c r="L119" s="47">
        <v>44.82</v>
      </c>
      <c r="M119" s="47">
        <v>89.64</v>
      </c>
      <c r="N119" s="46"/>
      <c r="O119" s="46"/>
      <c r="P119" s="47">
        <v>111.279</v>
      </c>
      <c r="Q119" s="47">
        <v>160.41200000000001</v>
      </c>
      <c r="R119" s="47">
        <v>89.816000000000003</v>
      </c>
      <c r="S119" s="48">
        <v>675.24699999999996</v>
      </c>
    </row>
    <row r="120" spans="1:19" ht="13.5" thickBot="1">
      <c r="A120" s="236" t="str">
        <f t="shared" si="4"/>
        <v>CENTRAL EUROPE EXPREEVES</v>
      </c>
      <c r="B120" s="52" t="str">
        <f t="shared" si="5"/>
        <v>CENTRAL EUROPE EXPREEVES</v>
      </c>
      <c r="C120" s="52" t="str">
        <f t="shared" si="6"/>
        <v>CENTRAL EUROPE EXP</v>
      </c>
      <c r="D120" s="52" t="str">
        <f t="shared" si="7"/>
        <v>REEVES</v>
      </c>
      <c r="E120" s="597"/>
      <c r="F120" s="452" t="s">
        <v>173</v>
      </c>
      <c r="G120" s="47">
        <v>13163.79</v>
      </c>
      <c r="H120" s="47">
        <v>12743.146000000001</v>
      </c>
      <c r="I120" s="47">
        <v>19768.91</v>
      </c>
      <c r="J120" s="47">
        <v>13165.879000000001</v>
      </c>
      <c r="K120" s="47">
        <v>12221.482</v>
      </c>
      <c r="L120" s="47">
        <v>15942.434999999999</v>
      </c>
      <c r="M120" s="47">
        <v>8179.674</v>
      </c>
      <c r="N120" s="47">
        <v>16640.100999999999</v>
      </c>
      <c r="O120" s="47">
        <v>6138.5739999999996</v>
      </c>
      <c r="P120" s="47">
        <v>12373.82</v>
      </c>
      <c r="Q120" s="47">
        <v>10619.763999999999</v>
      </c>
      <c r="R120" s="47">
        <v>9886.0470000000005</v>
      </c>
      <c r="S120" s="48">
        <v>150843.622</v>
      </c>
    </row>
    <row r="121" spans="1:19" ht="13.5" thickBot="1">
      <c r="A121" s="236" t="str">
        <f t="shared" si="4"/>
        <v>CENTRAL EUROPE EXPSNAZAROO</v>
      </c>
      <c r="B121" s="52" t="str">
        <f t="shared" si="5"/>
        <v>CENTRAL EUROPE EXPSNAZAROO</v>
      </c>
      <c r="C121" s="52" t="str">
        <f t="shared" si="6"/>
        <v>CENTRAL EUROPE EXP</v>
      </c>
      <c r="D121" s="52" t="str">
        <f t="shared" si="7"/>
        <v>SNAZAROO</v>
      </c>
      <c r="E121" s="597"/>
      <c r="F121" s="452" t="s">
        <v>101</v>
      </c>
      <c r="G121" s="47">
        <v>2983.34</v>
      </c>
      <c r="H121" s="47">
        <v>149.53</v>
      </c>
      <c r="I121" s="47">
        <v>1034.788</v>
      </c>
      <c r="J121" s="47">
        <v>22137.848999999998</v>
      </c>
      <c r="K121" s="47">
        <v>308.87799999999999</v>
      </c>
      <c r="L121" s="47">
        <v>2860.98</v>
      </c>
      <c r="M121" s="47">
        <v>3894.66</v>
      </c>
      <c r="N121" s="47">
        <v>13929.674000000001</v>
      </c>
      <c r="O121" s="47">
        <v>12689.599</v>
      </c>
      <c r="P121" s="47">
        <v>6723.0630000000001</v>
      </c>
      <c r="Q121" s="47">
        <v>3712.2</v>
      </c>
      <c r="R121" s="47">
        <v>9089.1139999999996</v>
      </c>
      <c r="S121" s="48">
        <v>79513.675000000003</v>
      </c>
    </row>
    <row r="122" spans="1:19" ht="13.5" thickBot="1">
      <c r="A122" s="236" t="str">
        <f t="shared" si="4"/>
        <v>CENTRAL EUROPE EXPOther</v>
      </c>
      <c r="B122" s="52" t="str">
        <f t="shared" si="5"/>
        <v>CENTRAL EUROPE EXPTULIP</v>
      </c>
      <c r="C122" s="52" t="str">
        <f t="shared" si="6"/>
        <v>CENTRAL EUROPE EXP</v>
      </c>
      <c r="D122" s="52" t="str">
        <f t="shared" si="7"/>
        <v>TULIP</v>
      </c>
      <c r="E122" s="597"/>
      <c r="F122" s="452" t="s">
        <v>598</v>
      </c>
      <c r="G122" s="47">
        <v>1173.518</v>
      </c>
      <c r="H122" s="47">
        <v>579.16</v>
      </c>
      <c r="I122" s="47">
        <v>210.05</v>
      </c>
      <c r="J122" s="47">
        <v>257.46699999999998</v>
      </c>
      <c r="K122" s="46"/>
      <c r="L122" s="46"/>
      <c r="M122" s="46"/>
      <c r="N122" s="46"/>
      <c r="O122" s="46"/>
      <c r="P122" s="46"/>
      <c r="Q122" s="46"/>
      <c r="R122" s="46"/>
      <c r="S122" s="48">
        <v>2220.1950000000002</v>
      </c>
    </row>
    <row r="123" spans="1:19" ht="13.5" thickBot="1">
      <c r="A123" s="236" t="str">
        <f t="shared" si="4"/>
        <v>CENTRAL EUROPE EXPWINSOR &amp; NEWTON</v>
      </c>
      <c r="B123" s="52" t="str">
        <f t="shared" si="5"/>
        <v>CENTRAL EUROPE EXPWINSOR &amp; NEWTON</v>
      </c>
      <c r="C123" s="52" t="str">
        <f t="shared" si="6"/>
        <v>CENTRAL EUROPE EXP</v>
      </c>
      <c r="D123" s="52" t="str">
        <f t="shared" si="7"/>
        <v>WINSOR &amp; NEWTON</v>
      </c>
      <c r="E123" s="597"/>
      <c r="F123" s="452" t="s">
        <v>68</v>
      </c>
      <c r="G123" s="47">
        <v>4609.2129999999997</v>
      </c>
      <c r="H123" s="47">
        <v>2304.6979999999999</v>
      </c>
      <c r="I123" s="47">
        <v>6523.14</v>
      </c>
      <c r="J123" s="47">
        <v>7464.1959999999999</v>
      </c>
      <c r="K123" s="47">
        <v>14395.132</v>
      </c>
      <c r="L123" s="47">
        <v>11368.486999999999</v>
      </c>
      <c r="M123" s="47">
        <v>17499.258999999998</v>
      </c>
      <c r="N123" s="47">
        <v>16941.916000000001</v>
      </c>
      <c r="O123" s="47">
        <v>12907.046</v>
      </c>
      <c r="P123" s="47">
        <v>27064.579000000002</v>
      </c>
      <c r="Q123" s="47">
        <v>6912.9219999999996</v>
      </c>
      <c r="R123" s="47">
        <v>4247.47</v>
      </c>
      <c r="S123" s="48">
        <v>132238.05799999999</v>
      </c>
    </row>
    <row r="124" spans="1:19" ht="13.5" thickBot="1">
      <c r="A124" s="236" t="str">
        <f t="shared" si="4"/>
        <v xml:space="preserve">CENTRAL EUROPE EXP </v>
      </c>
      <c r="B124" s="52" t="str">
        <f t="shared" si="5"/>
        <v>CENTRAL EUROPE EXPAll Brands</v>
      </c>
      <c r="C124" s="52" t="str">
        <f t="shared" si="6"/>
        <v>CENTRAL EUROPE EXP</v>
      </c>
      <c r="D124" s="52" t="str">
        <f t="shared" si="7"/>
        <v>All Brands</v>
      </c>
      <c r="E124" s="598"/>
      <c r="F124" s="197" t="s">
        <v>599</v>
      </c>
      <c r="G124" s="50">
        <v>61037.906999999999</v>
      </c>
      <c r="H124" s="50">
        <v>41177.868999999999</v>
      </c>
      <c r="I124" s="50">
        <v>52761.792999999998</v>
      </c>
      <c r="J124" s="50">
        <v>103083.499</v>
      </c>
      <c r="K124" s="50">
        <v>65512.355000000003</v>
      </c>
      <c r="L124" s="50">
        <v>57015.11</v>
      </c>
      <c r="M124" s="50">
        <v>75188.774000000005</v>
      </c>
      <c r="N124" s="50">
        <v>60611.402999999998</v>
      </c>
      <c r="O124" s="50">
        <v>132851.076</v>
      </c>
      <c r="P124" s="50">
        <v>66141.769</v>
      </c>
      <c r="Q124" s="50">
        <v>50936.489000000001</v>
      </c>
      <c r="R124" s="50">
        <v>42240.417999999998</v>
      </c>
      <c r="S124" s="50">
        <v>808558.46200000006</v>
      </c>
    </row>
    <row r="125" spans="1:19" ht="13.5" thickBot="1">
      <c r="A125" s="236" t="str">
        <f t="shared" si="4"/>
        <v>CHINACONTE A PARIS</v>
      </c>
      <c r="B125" s="52" t="str">
        <f t="shared" si="5"/>
        <v>CHINACONTE A PARIS</v>
      </c>
      <c r="C125" s="52" t="str">
        <f t="shared" si="6"/>
        <v>CHINA</v>
      </c>
      <c r="D125" s="52" t="str">
        <f t="shared" si="7"/>
        <v>CONTE A PARIS</v>
      </c>
      <c r="E125" s="588" t="s">
        <v>157</v>
      </c>
      <c r="F125" s="452" t="s">
        <v>590</v>
      </c>
      <c r="G125" s="47">
        <v>20.001000000000001</v>
      </c>
      <c r="H125" s="47">
        <v>21.734999999999999</v>
      </c>
      <c r="I125" s="47">
        <v>142.23099999999999</v>
      </c>
      <c r="J125" s="47">
        <v>1006.8819999999999</v>
      </c>
      <c r="K125" s="47">
        <v>174.828</v>
      </c>
      <c r="L125" s="47">
        <v>67.997</v>
      </c>
      <c r="M125" s="47">
        <v>107.471</v>
      </c>
      <c r="N125" s="47">
        <v>33.695</v>
      </c>
      <c r="O125" s="46"/>
      <c r="P125" s="47">
        <v>105.614</v>
      </c>
      <c r="Q125" s="47">
        <v>325.51900000000001</v>
      </c>
      <c r="R125" s="47">
        <v>78.397000000000006</v>
      </c>
      <c r="S125" s="48">
        <v>2084.37</v>
      </c>
    </row>
    <row r="126" spans="1:19" ht="13.5" thickBot="1">
      <c r="A126" s="236" t="str">
        <f t="shared" si="4"/>
        <v>CHINAOther</v>
      </c>
      <c r="B126" s="52" t="str">
        <f t="shared" si="5"/>
        <v>CHINACREDITS</v>
      </c>
      <c r="C126" s="52" t="str">
        <f t="shared" si="6"/>
        <v>CHINA</v>
      </c>
      <c r="D126" s="52" t="str">
        <f t="shared" si="7"/>
        <v>CREDITS</v>
      </c>
      <c r="E126" s="597"/>
      <c r="F126" s="452" t="s">
        <v>591</v>
      </c>
      <c r="G126" s="47">
        <v>-30366.673999999999</v>
      </c>
      <c r="H126" s="47">
        <v>-11814.828</v>
      </c>
      <c r="I126" s="47">
        <v>-19153.994999999999</v>
      </c>
      <c r="J126" s="47">
        <v>-11160.67</v>
      </c>
      <c r="K126" s="47">
        <v>-12108.465</v>
      </c>
      <c r="L126" s="47">
        <v>-22525.695</v>
      </c>
      <c r="M126" s="47">
        <v>-5065.2879999999996</v>
      </c>
      <c r="N126" s="47">
        <v>-29561.022000000001</v>
      </c>
      <c r="O126" s="47">
        <v>-4105.652</v>
      </c>
      <c r="P126" s="47">
        <v>-2329.4160000000002</v>
      </c>
      <c r="Q126" s="47">
        <v>-117433.037</v>
      </c>
      <c r="R126" s="47">
        <v>-25612.933000000001</v>
      </c>
      <c r="S126" s="48">
        <v>-291237.67499999999</v>
      </c>
    </row>
    <row r="127" spans="1:19" ht="13.5" thickBot="1">
      <c r="A127" s="236" t="str">
        <f t="shared" si="4"/>
        <v>CHINAL&amp;B</v>
      </c>
      <c r="B127" s="52" t="str">
        <f t="shared" si="5"/>
        <v>CHINAL&amp;B</v>
      </c>
      <c r="C127" s="52" t="str">
        <f t="shared" si="6"/>
        <v>CHINA</v>
      </c>
      <c r="D127" s="52" t="str">
        <f t="shared" si="7"/>
        <v>L&amp;B</v>
      </c>
      <c r="E127" s="597"/>
      <c r="F127" s="452" t="s">
        <v>55</v>
      </c>
      <c r="G127" s="47">
        <v>1128.405</v>
      </c>
      <c r="H127" s="47">
        <v>778.74099999999999</v>
      </c>
      <c r="I127" s="47">
        <v>338.995</v>
      </c>
      <c r="J127" s="47">
        <v>69.010999999999996</v>
      </c>
      <c r="K127" s="47">
        <v>744.46900000000005</v>
      </c>
      <c r="L127" s="47">
        <v>46.140999999999998</v>
      </c>
      <c r="M127" s="47">
        <v>495.642</v>
      </c>
      <c r="N127" s="47">
        <v>794.01400000000001</v>
      </c>
      <c r="O127" s="47">
        <v>173.65100000000001</v>
      </c>
      <c r="P127" s="47">
        <v>1543.6089999999999</v>
      </c>
      <c r="Q127" s="46"/>
      <c r="R127" s="46"/>
      <c r="S127" s="48">
        <v>6112.6779999999999</v>
      </c>
    </row>
    <row r="128" spans="1:19" ht="13.5" thickBot="1">
      <c r="A128" s="236" t="str">
        <f t="shared" si="4"/>
        <v>CHINALIQUITEX</v>
      </c>
      <c r="B128" s="52" t="str">
        <f t="shared" si="5"/>
        <v>CHINALIQUITEX</v>
      </c>
      <c r="C128" s="52" t="str">
        <f t="shared" si="6"/>
        <v>CHINA</v>
      </c>
      <c r="D128" s="52" t="str">
        <f t="shared" si="7"/>
        <v>LIQUITEX</v>
      </c>
      <c r="E128" s="597"/>
      <c r="F128" s="452" t="s">
        <v>79</v>
      </c>
      <c r="G128" s="47">
        <v>16517.447</v>
      </c>
      <c r="H128" s="47">
        <v>13903.154</v>
      </c>
      <c r="I128" s="47">
        <v>22912.024000000001</v>
      </c>
      <c r="J128" s="47">
        <v>22496.054</v>
      </c>
      <c r="K128" s="47">
        <v>13469.39</v>
      </c>
      <c r="L128" s="47">
        <v>18481.947</v>
      </c>
      <c r="M128" s="47">
        <v>11826.994000000001</v>
      </c>
      <c r="N128" s="47">
        <v>8743.491</v>
      </c>
      <c r="O128" s="47">
        <v>12560.789000000001</v>
      </c>
      <c r="P128" s="47">
        <v>13009.897999999999</v>
      </c>
      <c r="Q128" s="47">
        <v>10906.281000000001</v>
      </c>
      <c r="R128" s="47">
        <v>6343.5020000000004</v>
      </c>
      <c r="S128" s="48">
        <v>171170.97099999999</v>
      </c>
    </row>
    <row r="129" spans="1:19" ht="13.5" thickBot="1">
      <c r="A129" s="236" t="str">
        <f t="shared" si="4"/>
        <v>CHINAOther</v>
      </c>
      <c r="B129" s="52" t="str">
        <f t="shared" si="5"/>
        <v>CHINANot Specified in Database</v>
      </c>
      <c r="C129" s="52" t="str">
        <f t="shared" si="6"/>
        <v>CHINA</v>
      </c>
      <c r="D129" s="52" t="str">
        <f t="shared" si="7"/>
        <v>Not Specified in Database</v>
      </c>
      <c r="E129" s="597"/>
      <c r="F129" s="452" t="s">
        <v>597</v>
      </c>
      <c r="G129" s="46"/>
      <c r="H129" s="46"/>
      <c r="I129" s="46"/>
      <c r="J129" s="46"/>
      <c r="K129" s="47">
        <v>0</v>
      </c>
      <c r="L129" s="46"/>
      <c r="M129" s="46"/>
      <c r="N129" s="46"/>
      <c r="O129" s="47">
        <v>0</v>
      </c>
      <c r="P129" s="47">
        <v>270.57600000000002</v>
      </c>
      <c r="Q129" s="46"/>
      <c r="R129" s="47">
        <v>13.102</v>
      </c>
      <c r="S129" s="48">
        <v>283.678</v>
      </c>
    </row>
    <row r="130" spans="1:19" ht="13.5" thickBot="1">
      <c r="A130" s="236" t="str">
        <f t="shared" si="4"/>
        <v>CHINAOther</v>
      </c>
      <c r="B130" s="52" t="str">
        <f t="shared" si="5"/>
        <v>CHINAOTHER</v>
      </c>
      <c r="C130" s="52" t="str">
        <f t="shared" si="6"/>
        <v>CHINA</v>
      </c>
      <c r="D130" s="52" t="str">
        <f t="shared" si="7"/>
        <v>OTHER</v>
      </c>
      <c r="E130" s="597"/>
      <c r="F130" s="452" t="s">
        <v>77</v>
      </c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7">
        <v>-885.86099999999999</v>
      </c>
      <c r="R130" s="47">
        <v>-523.17200000000003</v>
      </c>
      <c r="S130" s="48">
        <v>-1409.0329999999999</v>
      </c>
    </row>
    <row r="131" spans="1:19" ht="13.5" thickBot="1">
      <c r="A131" s="236" t="str">
        <f t="shared" si="4"/>
        <v>CHINAOther</v>
      </c>
      <c r="B131" s="52" t="str">
        <f t="shared" si="5"/>
        <v>CHINAOWN LABEL</v>
      </c>
      <c r="C131" s="52" t="str">
        <f t="shared" si="6"/>
        <v>CHINA</v>
      </c>
      <c r="D131" s="52" t="str">
        <f t="shared" si="7"/>
        <v>OWN LABEL</v>
      </c>
      <c r="E131" s="597"/>
      <c r="F131" s="452" t="s">
        <v>640</v>
      </c>
      <c r="G131" s="47">
        <v>2158.3310000000001</v>
      </c>
      <c r="H131" s="46"/>
      <c r="I131" s="46"/>
      <c r="J131" s="47">
        <v>459.52</v>
      </c>
      <c r="K131" s="47">
        <v>4160.6390000000001</v>
      </c>
      <c r="L131" s="46"/>
      <c r="M131" s="46"/>
      <c r="N131" s="46"/>
      <c r="O131" s="46"/>
      <c r="P131" s="46"/>
      <c r="Q131" s="46"/>
      <c r="R131" s="46"/>
      <c r="S131" s="48">
        <v>6778.49</v>
      </c>
    </row>
    <row r="132" spans="1:19" ht="13.5" thickBot="1">
      <c r="A132" s="236" t="str">
        <f t="shared" si="4"/>
        <v>CHINAOther</v>
      </c>
      <c r="B132" s="52" t="str">
        <f t="shared" si="5"/>
        <v>CHINAT KEYA</v>
      </c>
      <c r="C132" s="52" t="str">
        <f t="shared" si="6"/>
        <v>CHINA</v>
      </c>
      <c r="D132" s="52" t="str">
        <f t="shared" si="7"/>
        <v>T KEYA</v>
      </c>
      <c r="E132" s="597"/>
      <c r="F132" s="452" t="s">
        <v>641</v>
      </c>
      <c r="G132" s="47">
        <v>11228.968999999999</v>
      </c>
      <c r="H132" s="47">
        <v>68307.377999999997</v>
      </c>
      <c r="I132" s="47">
        <v>3984.8850000000002</v>
      </c>
      <c r="J132" s="47">
        <v>4357.6440000000002</v>
      </c>
      <c r="K132" s="47">
        <v>56470.516000000003</v>
      </c>
      <c r="L132" s="47">
        <v>23174.413</v>
      </c>
      <c r="M132" s="47">
        <v>17157.583999999999</v>
      </c>
      <c r="N132" s="47">
        <v>21743.994999999999</v>
      </c>
      <c r="O132" s="47">
        <v>27306.460999999999</v>
      </c>
      <c r="P132" s="47">
        <v>38145.502999999997</v>
      </c>
      <c r="Q132" s="47">
        <v>16032.829</v>
      </c>
      <c r="R132" s="47">
        <v>7933.0959999999995</v>
      </c>
      <c r="S132" s="48">
        <v>295843.27299999999</v>
      </c>
    </row>
    <row r="133" spans="1:19" ht="13.5" thickBot="1">
      <c r="A133" s="236" t="str">
        <f t="shared" ref="A133:A196" si="8">C133&amp;IF(D133="WINSOR &amp; NEWTON","WINSOR &amp; NEWTON",IF(D133="LIQUITEX","LIQUITEX",IF(D133="L&amp;B","L&amp;B",IF(D133="SNAZAROO","SNAZAROO",IF(D133="REEVES","REEVES",IF(D133="LETRASET","LETRASET",IF(D133="CONTE A PARIS","CONTE A PARIS",IF(D133="All Brands"," ", "Other"))))))))</f>
        <v>CHINAWINSOR &amp; NEWTON</v>
      </c>
      <c r="B133" s="52" t="str">
        <f t="shared" ref="B133:B196" si="9">C133&amp;D133</f>
        <v>CHINAWINSOR &amp; NEWTON</v>
      </c>
      <c r="C133" s="52" t="str">
        <f t="shared" ref="C133:C196" si="10">IF(E133="",C132,E133)</f>
        <v>CHINA</v>
      </c>
      <c r="D133" s="52" t="str">
        <f t="shared" ref="D133:D196" si="11">IF(F133="",D132,F133)</f>
        <v>WINSOR &amp; NEWTON</v>
      </c>
      <c r="E133" s="597"/>
      <c r="F133" s="452" t="s">
        <v>68</v>
      </c>
      <c r="G133" s="47">
        <v>463917.18300000002</v>
      </c>
      <c r="H133" s="47">
        <v>260313.883</v>
      </c>
      <c r="I133" s="47">
        <v>368751.73800000001</v>
      </c>
      <c r="J133" s="47">
        <v>425395.57199999999</v>
      </c>
      <c r="K133" s="47">
        <v>469514.46299999999</v>
      </c>
      <c r="L133" s="47">
        <v>461009.00199999998</v>
      </c>
      <c r="M133" s="47">
        <v>568193.11699999997</v>
      </c>
      <c r="N133" s="47">
        <v>481362.8</v>
      </c>
      <c r="O133" s="47">
        <v>434789.65700000001</v>
      </c>
      <c r="P133" s="47">
        <v>511724.853</v>
      </c>
      <c r="Q133" s="47">
        <v>451385.70400000003</v>
      </c>
      <c r="R133" s="47">
        <v>327668.755</v>
      </c>
      <c r="S133" s="48">
        <v>5224026.727</v>
      </c>
    </row>
    <row r="134" spans="1:19" ht="13.5" thickBot="1">
      <c r="A134" s="236" t="str">
        <f t="shared" si="8"/>
        <v xml:space="preserve">CHINA </v>
      </c>
      <c r="B134" s="52" t="str">
        <f t="shared" si="9"/>
        <v>CHINAAll Brands</v>
      </c>
      <c r="C134" s="52" t="str">
        <f t="shared" si="10"/>
        <v>CHINA</v>
      </c>
      <c r="D134" s="52" t="str">
        <f t="shared" si="11"/>
        <v>All Brands</v>
      </c>
      <c r="E134" s="598"/>
      <c r="F134" s="197" t="s">
        <v>599</v>
      </c>
      <c r="G134" s="50">
        <v>464603.66200000001</v>
      </c>
      <c r="H134" s="50">
        <v>331510.06300000002</v>
      </c>
      <c r="I134" s="50">
        <v>376975.87800000003</v>
      </c>
      <c r="J134" s="50">
        <v>442624.01299999998</v>
      </c>
      <c r="K134" s="50">
        <v>532425.84</v>
      </c>
      <c r="L134" s="50">
        <v>480253.80499999999</v>
      </c>
      <c r="M134" s="50">
        <v>592715.52000000002</v>
      </c>
      <c r="N134" s="50">
        <v>483116.973</v>
      </c>
      <c r="O134" s="50">
        <v>470724.90600000002</v>
      </c>
      <c r="P134" s="50">
        <v>562470.63699999999</v>
      </c>
      <c r="Q134" s="50">
        <v>360331.435</v>
      </c>
      <c r="R134" s="50">
        <v>315900.74699999997</v>
      </c>
      <c r="S134" s="50">
        <v>5413653.4790000003</v>
      </c>
    </row>
    <row r="135" spans="1:19" ht="13.5" thickBot="1">
      <c r="A135" s="236" t="str">
        <f t="shared" si="8"/>
        <v>ECOMMERCELETRASET</v>
      </c>
      <c r="B135" s="52" t="str">
        <f t="shared" si="9"/>
        <v>ECOMMERCELETRASET</v>
      </c>
      <c r="C135" s="52" t="str">
        <f t="shared" si="10"/>
        <v>ECOMMERCE</v>
      </c>
      <c r="D135" s="52" t="str">
        <f t="shared" si="11"/>
        <v>LETRASET</v>
      </c>
      <c r="E135" s="588" t="s">
        <v>164</v>
      </c>
      <c r="F135" s="452" t="s">
        <v>593</v>
      </c>
      <c r="G135" s="47">
        <v>13128.91</v>
      </c>
      <c r="H135" s="47">
        <v>13245.79</v>
      </c>
      <c r="I135" s="47">
        <v>13056.46</v>
      </c>
      <c r="J135" s="47">
        <v>15825.88</v>
      </c>
      <c r="K135" s="47">
        <v>11865.37</v>
      </c>
      <c r="L135" s="47">
        <v>14906.34</v>
      </c>
      <c r="M135" s="47">
        <v>15347.7</v>
      </c>
      <c r="N135" s="47">
        <v>14767.71</v>
      </c>
      <c r="O135" s="47">
        <v>19582.61</v>
      </c>
      <c r="P135" s="47">
        <v>23970.28</v>
      </c>
      <c r="Q135" s="47">
        <v>14617.28</v>
      </c>
      <c r="R135" s="47">
        <v>15995</v>
      </c>
      <c r="S135" s="48">
        <v>186309.33</v>
      </c>
    </row>
    <row r="136" spans="1:19" ht="13.5" thickBot="1">
      <c r="A136" s="236" t="str">
        <f t="shared" si="8"/>
        <v>ECOMMERCELIQUITEX</v>
      </c>
      <c r="B136" s="52" t="str">
        <f t="shared" si="9"/>
        <v>ECOMMERCELIQUITEX</v>
      </c>
      <c r="C136" s="52" t="str">
        <f t="shared" si="10"/>
        <v>ECOMMERCE</v>
      </c>
      <c r="D136" s="52" t="str">
        <f t="shared" si="11"/>
        <v>LIQUITEX</v>
      </c>
      <c r="E136" s="597"/>
      <c r="F136" s="452" t="s">
        <v>79</v>
      </c>
      <c r="G136" s="46"/>
      <c r="H136" s="46"/>
      <c r="I136" s="46"/>
      <c r="J136" s="46"/>
      <c r="K136" s="47">
        <v>2917.931</v>
      </c>
      <c r="L136" s="47">
        <v>601.49</v>
      </c>
      <c r="M136" s="47">
        <v>2149.3049999999998</v>
      </c>
      <c r="N136" s="47">
        <v>2467.096</v>
      </c>
      <c r="O136" s="47">
        <v>2179.6149999999998</v>
      </c>
      <c r="P136" s="47">
        <v>3417.0349999999999</v>
      </c>
      <c r="Q136" s="47">
        <v>3252.8470000000002</v>
      </c>
      <c r="R136" s="47">
        <v>3092.8679999999999</v>
      </c>
      <c r="S136" s="48">
        <v>20078.187000000002</v>
      </c>
    </row>
    <row r="137" spans="1:19" ht="13.5" thickBot="1">
      <c r="A137" s="236" t="str">
        <f t="shared" si="8"/>
        <v>ECOMMERCEOther</v>
      </c>
      <c r="B137" s="52" t="str">
        <f t="shared" si="9"/>
        <v>ECOMMERCEMARKETING</v>
      </c>
      <c r="C137" s="52" t="str">
        <f t="shared" si="10"/>
        <v>ECOMMERCE</v>
      </c>
      <c r="D137" s="52" t="str">
        <f t="shared" si="11"/>
        <v>MARKETING</v>
      </c>
      <c r="E137" s="597"/>
      <c r="F137" s="452" t="s">
        <v>594</v>
      </c>
      <c r="G137" s="46"/>
      <c r="H137" s="46"/>
      <c r="I137" s="46"/>
      <c r="J137" s="47">
        <v>8.0419999999999998</v>
      </c>
      <c r="K137" s="47">
        <v>22.605</v>
      </c>
      <c r="L137" s="47">
        <v>170.99600000000001</v>
      </c>
      <c r="M137" s="47">
        <v>64.402000000000001</v>
      </c>
      <c r="N137" s="47">
        <v>48.728000000000002</v>
      </c>
      <c r="O137" s="47">
        <v>167.66300000000001</v>
      </c>
      <c r="P137" s="47">
        <v>356.57100000000003</v>
      </c>
      <c r="Q137" s="47">
        <v>69.248000000000005</v>
      </c>
      <c r="R137" s="47">
        <v>20.184999999999999</v>
      </c>
      <c r="S137" s="48">
        <v>928.44</v>
      </c>
    </row>
    <row r="138" spans="1:19" ht="13.5" thickBot="1">
      <c r="A138" s="236" t="str">
        <f t="shared" si="8"/>
        <v>ECOMMERCEOther</v>
      </c>
      <c r="B138" s="52" t="str">
        <f t="shared" si="9"/>
        <v>ECOMMERCEOTHER</v>
      </c>
      <c r="C138" s="52" t="str">
        <f t="shared" si="10"/>
        <v>ECOMMERCE</v>
      </c>
      <c r="D138" s="52" t="str">
        <f t="shared" si="11"/>
        <v>OTHER</v>
      </c>
      <c r="E138" s="597"/>
      <c r="F138" s="452" t="s">
        <v>77</v>
      </c>
      <c r="G138" s="46"/>
      <c r="H138" s="46"/>
      <c r="I138" s="46"/>
      <c r="J138" s="46"/>
      <c r="K138" s="46"/>
      <c r="L138" s="46"/>
      <c r="M138" s="46"/>
      <c r="N138" s="47">
        <v>-0.04</v>
      </c>
      <c r="O138" s="46"/>
      <c r="P138" s="46"/>
      <c r="Q138" s="46"/>
      <c r="R138" s="46"/>
      <c r="S138" s="48">
        <v>-0.04</v>
      </c>
    </row>
    <row r="139" spans="1:19" ht="13.5" thickBot="1">
      <c r="A139" s="236" t="str">
        <f t="shared" si="8"/>
        <v>ECOMMERCESNAZAROO</v>
      </c>
      <c r="B139" s="52" t="str">
        <f t="shared" si="9"/>
        <v>ECOMMERCESNAZAROO</v>
      </c>
      <c r="C139" s="52" t="str">
        <f t="shared" si="10"/>
        <v>ECOMMERCE</v>
      </c>
      <c r="D139" s="52" t="str">
        <f t="shared" si="11"/>
        <v>SNAZAROO</v>
      </c>
      <c r="E139" s="597"/>
      <c r="F139" s="452" t="s">
        <v>101</v>
      </c>
      <c r="G139" s="47">
        <v>14804.945</v>
      </c>
      <c r="H139" s="47">
        <v>17851.766</v>
      </c>
      <c r="I139" s="47">
        <v>23857.202000000001</v>
      </c>
      <c r="J139" s="47">
        <v>25551.632000000001</v>
      </c>
      <c r="K139" s="47">
        <v>23820.49</v>
      </c>
      <c r="L139" s="47">
        <v>13571.894</v>
      </c>
      <c r="M139" s="47">
        <v>16210.923000000001</v>
      </c>
      <c r="N139" s="47">
        <v>45705.875999999997</v>
      </c>
      <c r="O139" s="47">
        <v>20691.662</v>
      </c>
      <c r="P139" s="47">
        <v>14178.254000000001</v>
      </c>
      <c r="Q139" s="47">
        <v>11486.402</v>
      </c>
      <c r="R139" s="47">
        <v>13369.028</v>
      </c>
      <c r="S139" s="48">
        <v>241100.07399999999</v>
      </c>
    </row>
    <row r="140" spans="1:19" ht="13.5" thickBot="1">
      <c r="A140" s="236" t="str">
        <f t="shared" si="8"/>
        <v>ECOMMERCEWINSOR &amp; NEWTON</v>
      </c>
      <c r="B140" s="52" t="str">
        <f t="shared" si="9"/>
        <v>ECOMMERCEWINSOR &amp; NEWTON</v>
      </c>
      <c r="C140" s="52" t="str">
        <f t="shared" si="10"/>
        <v>ECOMMERCE</v>
      </c>
      <c r="D140" s="52" t="str">
        <f t="shared" si="11"/>
        <v>WINSOR &amp; NEWTON</v>
      </c>
      <c r="E140" s="597"/>
      <c r="F140" s="452" t="s">
        <v>68</v>
      </c>
      <c r="G140" s="46"/>
      <c r="H140" s="46"/>
      <c r="I140" s="46"/>
      <c r="J140" s="47">
        <v>2414.9879999999998</v>
      </c>
      <c r="K140" s="47">
        <v>6404.4740000000002</v>
      </c>
      <c r="L140" s="47">
        <v>9203.5810000000001</v>
      </c>
      <c r="M140" s="47">
        <v>11920.141</v>
      </c>
      <c r="N140" s="47">
        <v>12044.404</v>
      </c>
      <c r="O140" s="47">
        <v>12043.75</v>
      </c>
      <c r="P140" s="47">
        <v>24921.79</v>
      </c>
      <c r="Q140" s="47">
        <v>16412.285</v>
      </c>
      <c r="R140" s="47">
        <v>13225.245999999999</v>
      </c>
      <c r="S140" s="48">
        <v>108590.659</v>
      </c>
    </row>
    <row r="141" spans="1:19" ht="13.5" thickBot="1">
      <c r="A141" s="236" t="str">
        <f t="shared" si="8"/>
        <v xml:space="preserve">ECOMMERCE </v>
      </c>
      <c r="B141" s="52" t="str">
        <f t="shared" si="9"/>
        <v>ECOMMERCEAll Brands</v>
      </c>
      <c r="C141" s="52" t="str">
        <f t="shared" si="10"/>
        <v>ECOMMERCE</v>
      </c>
      <c r="D141" s="52" t="str">
        <f t="shared" si="11"/>
        <v>All Brands</v>
      </c>
      <c r="E141" s="598"/>
      <c r="F141" s="197" t="s">
        <v>599</v>
      </c>
      <c r="G141" s="50">
        <v>27933.855</v>
      </c>
      <c r="H141" s="50">
        <v>31097.556</v>
      </c>
      <c r="I141" s="50">
        <v>36913.661999999997</v>
      </c>
      <c r="J141" s="50">
        <v>43800.542000000001</v>
      </c>
      <c r="K141" s="50">
        <v>45030.87</v>
      </c>
      <c r="L141" s="50">
        <v>38454.300999999999</v>
      </c>
      <c r="M141" s="50">
        <v>45692.470999999998</v>
      </c>
      <c r="N141" s="50">
        <v>75033.774000000005</v>
      </c>
      <c r="O141" s="50">
        <v>54665.3</v>
      </c>
      <c r="P141" s="50">
        <v>66843.929999999993</v>
      </c>
      <c r="Q141" s="50">
        <v>45838.061999999998</v>
      </c>
      <c r="R141" s="50">
        <v>45702.326999999997</v>
      </c>
      <c r="S141" s="50">
        <v>557006.65</v>
      </c>
    </row>
    <row r="142" spans="1:19" ht="13.5" thickBot="1">
      <c r="A142" s="236" t="str">
        <f t="shared" si="8"/>
        <v>FRANCEOther</v>
      </c>
      <c r="B142" s="52" t="str">
        <f t="shared" si="9"/>
        <v>FRANCE10 DOIGTS</v>
      </c>
      <c r="C142" s="52" t="str">
        <f t="shared" si="10"/>
        <v>FRANCE</v>
      </c>
      <c r="D142" s="52" t="str">
        <f t="shared" si="11"/>
        <v>10 DOIGTS</v>
      </c>
      <c r="E142" s="588" t="s">
        <v>155</v>
      </c>
      <c r="F142" s="452" t="s">
        <v>642</v>
      </c>
      <c r="G142" s="47">
        <v>4206.1710000000003</v>
      </c>
      <c r="H142" s="47">
        <v>-167.42</v>
      </c>
      <c r="I142" s="47">
        <v>1255.1559999999999</v>
      </c>
      <c r="J142" s="47">
        <v>4769.6559999999999</v>
      </c>
      <c r="K142" s="47">
        <v>4842.1149999999998</v>
      </c>
      <c r="L142" s="47">
        <v>44.627000000000002</v>
      </c>
      <c r="M142" s="47">
        <v>3938.3989999999999</v>
      </c>
      <c r="N142" s="47">
        <v>686.15</v>
      </c>
      <c r="O142" s="47">
        <v>89.254999999999995</v>
      </c>
      <c r="P142" s="47">
        <v>3213.201</v>
      </c>
      <c r="Q142" s="47">
        <v>2959.2860000000001</v>
      </c>
      <c r="R142" s="46"/>
      <c r="S142" s="48">
        <v>25836.596000000001</v>
      </c>
    </row>
    <row r="143" spans="1:19" ht="13.5" thickBot="1">
      <c r="A143" s="236" t="str">
        <f t="shared" si="8"/>
        <v>FRANCEOther</v>
      </c>
      <c r="B143" s="52" t="str">
        <f t="shared" si="9"/>
        <v>FRANCEBHV</v>
      </c>
      <c r="C143" s="52" t="str">
        <f t="shared" si="10"/>
        <v>FRANCE</v>
      </c>
      <c r="D143" s="52" t="str">
        <f t="shared" si="11"/>
        <v>BHV</v>
      </c>
      <c r="E143" s="597"/>
      <c r="F143" s="452" t="s">
        <v>643</v>
      </c>
      <c r="G143" s="46"/>
      <c r="H143" s="46"/>
      <c r="I143" s="46"/>
      <c r="J143" s="46"/>
      <c r="K143" s="46"/>
      <c r="L143" s="47">
        <v>656.43299999999999</v>
      </c>
      <c r="M143" s="46"/>
      <c r="N143" s="46"/>
      <c r="O143" s="46"/>
      <c r="P143" s="46"/>
      <c r="Q143" s="46"/>
      <c r="R143" s="46"/>
      <c r="S143" s="48">
        <v>656.43299999999999</v>
      </c>
    </row>
    <row r="144" spans="1:19" ht="13.5" thickBot="1">
      <c r="A144" s="236" t="str">
        <f t="shared" si="8"/>
        <v>FRANCEOther</v>
      </c>
      <c r="B144" s="52" t="str">
        <f t="shared" si="9"/>
        <v>FRANCEBOESNER</v>
      </c>
      <c r="C144" s="52" t="str">
        <f t="shared" si="10"/>
        <v>FRANCE</v>
      </c>
      <c r="D144" s="52" t="str">
        <f t="shared" si="11"/>
        <v>BOESNER</v>
      </c>
      <c r="E144" s="597"/>
      <c r="F144" s="452" t="s">
        <v>637</v>
      </c>
      <c r="G144" s="46"/>
      <c r="H144" s="46"/>
      <c r="I144" s="46"/>
      <c r="J144" s="46"/>
      <c r="K144" s="46"/>
      <c r="L144" s="47">
        <v>457.81400000000002</v>
      </c>
      <c r="M144" s="46"/>
      <c r="N144" s="46"/>
      <c r="O144" s="46"/>
      <c r="P144" s="47">
        <v>261.608</v>
      </c>
      <c r="Q144" s="46"/>
      <c r="R144" s="46"/>
      <c r="S144" s="48">
        <v>719.42200000000003</v>
      </c>
    </row>
    <row r="145" spans="1:19" ht="13.5" thickBot="1">
      <c r="A145" s="236" t="str">
        <f t="shared" si="8"/>
        <v>FRANCEOther</v>
      </c>
      <c r="B145" s="52" t="str">
        <f t="shared" si="9"/>
        <v>FRANCECOMPONENTS</v>
      </c>
      <c r="C145" s="52" t="str">
        <f t="shared" si="10"/>
        <v>FRANCE</v>
      </c>
      <c r="D145" s="52" t="str">
        <f t="shared" si="11"/>
        <v>COMPONENTS</v>
      </c>
      <c r="E145" s="597"/>
      <c r="F145" s="452" t="s">
        <v>589</v>
      </c>
      <c r="G145" s="46"/>
      <c r="H145" s="47">
        <v>3593.35</v>
      </c>
      <c r="I145" s="47">
        <v>5971.2150000000001</v>
      </c>
      <c r="J145" s="47">
        <v>62.116</v>
      </c>
      <c r="K145" s="47">
        <v>124.233</v>
      </c>
      <c r="L145" s="46"/>
      <c r="M145" s="46"/>
      <c r="N145" s="47">
        <v>4627.1689999999999</v>
      </c>
      <c r="O145" s="46"/>
      <c r="P145" s="47">
        <v>1018.351</v>
      </c>
      <c r="Q145" s="46"/>
      <c r="R145" s="46"/>
      <c r="S145" s="48">
        <v>15396.433999999999</v>
      </c>
    </row>
    <row r="146" spans="1:19" ht="13.5" thickBot="1">
      <c r="A146" s="236" t="str">
        <f t="shared" si="8"/>
        <v>FRANCECONTE A PARIS</v>
      </c>
      <c r="B146" s="52" t="str">
        <f t="shared" si="9"/>
        <v>FRANCECONTE A PARIS</v>
      </c>
      <c r="C146" s="52" t="str">
        <f t="shared" si="10"/>
        <v>FRANCE</v>
      </c>
      <c r="D146" s="52" t="str">
        <f t="shared" si="11"/>
        <v>CONTE A PARIS</v>
      </c>
      <c r="E146" s="597"/>
      <c r="F146" s="452" t="s">
        <v>590</v>
      </c>
      <c r="G146" s="47">
        <v>40947.014000000003</v>
      </c>
      <c r="H146" s="47">
        <v>40801.178</v>
      </c>
      <c r="I146" s="47">
        <v>34455.088000000003</v>
      </c>
      <c r="J146" s="47">
        <v>46089.911999999997</v>
      </c>
      <c r="K146" s="47">
        <v>78373.569000000003</v>
      </c>
      <c r="L146" s="47">
        <v>56448.574999999997</v>
      </c>
      <c r="M146" s="47">
        <v>69917.399000000005</v>
      </c>
      <c r="N146" s="47">
        <v>63380.792999999998</v>
      </c>
      <c r="O146" s="47">
        <v>55378.767</v>
      </c>
      <c r="P146" s="47">
        <v>43568.885999999999</v>
      </c>
      <c r="Q146" s="47">
        <v>54428.771999999997</v>
      </c>
      <c r="R146" s="47">
        <v>61690.93</v>
      </c>
      <c r="S146" s="48">
        <v>645480.88300000003</v>
      </c>
    </row>
    <row r="147" spans="1:19" ht="13.5" thickBot="1">
      <c r="A147" s="236" t="str">
        <f t="shared" si="8"/>
        <v>FRANCEOther</v>
      </c>
      <c r="B147" s="52" t="str">
        <f t="shared" si="9"/>
        <v>FRANCECREAREF</v>
      </c>
      <c r="C147" s="52" t="str">
        <f t="shared" si="10"/>
        <v>FRANCE</v>
      </c>
      <c r="D147" s="52" t="str">
        <f t="shared" si="11"/>
        <v>CREAREF</v>
      </c>
      <c r="E147" s="597"/>
      <c r="F147" s="452" t="s">
        <v>644</v>
      </c>
      <c r="G147" s="46"/>
      <c r="H147" s="46"/>
      <c r="I147" s="46"/>
      <c r="J147" s="46"/>
      <c r="K147" s="46"/>
      <c r="L147" s="47">
        <v>424.15600000000001</v>
      </c>
      <c r="M147" s="46"/>
      <c r="N147" s="46"/>
      <c r="O147" s="46"/>
      <c r="P147" s="46"/>
      <c r="Q147" s="46"/>
      <c r="R147" s="46"/>
      <c r="S147" s="48">
        <v>424.15600000000001</v>
      </c>
    </row>
    <row r="148" spans="1:19" ht="13.5" thickBot="1">
      <c r="A148" s="236" t="str">
        <f t="shared" si="8"/>
        <v>FRANCEOther</v>
      </c>
      <c r="B148" s="52" t="str">
        <f t="shared" si="9"/>
        <v>FRANCECULTURA</v>
      </c>
      <c r="C148" s="52" t="str">
        <f t="shared" si="10"/>
        <v>FRANCE</v>
      </c>
      <c r="D148" s="52" t="str">
        <f t="shared" si="11"/>
        <v>CULTURA</v>
      </c>
      <c r="E148" s="597"/>
      <c r="F148" s="452" t="s">
        <v>371</v>
      </c>
      <c r="G148" s="47">
        <v>104753.87300000001</v>
      </c>
      <c r="H148" s="47">
        <v>13410.244000000001</v>
      </c>
      <c r="I148" s="47">
        <v>48744.159</v>
      </c>
      <c r="J148" s="47">
        <v>41990.002</v>
      </c>
      <c r="K148" s="47">
        <v>184239.935</v>
      </c>
      <c r="L148" s="47">
        <v>126316.644</v>
      </c>
      <c r="M148" s="47">
        <v>167713.155</v>
      </c>
      <c r="N148" s="47">
        <v>161648.95499999999</v>
      </c>
      <c r="O148" s="47">
        <v>203424.16800000001</v>
      </c>
      <c r="P148" s="47">
        <v>57408.523999999998</v>
      </c>
      <c r="Q148" s="47">
        <v>172141.86799999999</v>
      </c>
      <c r="R148" s="47">
        <v>51001.042000000001</v>
      </c>
      <c r="S148" s="48">
        <v>1332792.5689999999</v>
      </c>
    </row>
    <row r="149" spans="1:19" ht="13.5" thickBot="1">
      <c r="A149" s="236" t="str">
        <f t="shared" si="8"/>
        <v>FRANCEOther</v>
      </c>
      <c r="B149" s="52" t="str">
        <f t="shared" si="9"/>
        <v>FRANCEDERWENT</v>
      </c>
      <c r="C149" s="52" t="str">
        <f t="shared" si="10"/>
        <v>FRANCE</v>
      </c>
      <c r="D149" s="52" t="str">
        <f t="shared" si="11"/>
        <v>DERWENT</v>
      </c>
      <c r="E149" s="597"/>
      <c r="F149" s="452" t="s">
        <v>612</v>
      </c>
      <c r="G149" s="47">
        <v>21330.282999999999</v>
      </c>
      <c r="H149" s="47">
        <v>26230.449000000001</v>
      </c>
      <c r="I149" s="47">
        <v>29350.487000000001</v>
      </c>
      <c r="J149" s="47">
        <v>32636.11</v>
      </c>
      <c r="K149" s="47">
        <v>35893.618999999999</v>
      </c>
      <c r="L149" s="47">
        <v>42454.389000000003</v>
      </c>
      <c r="M149" s="47">
        <v>56269.021000000001</v>
      </c>
      <c r="N149" s="47">
        <v>77686.702999999994</v>
      </c>
      <c r="O149" s="47">
        <v>73105.604000000007</v>
      </c>
      <c r="P149" s="47">
        <v>71931.634999999995</v>
      </c>
      <c r="Q149" s="47">
        <v>42689.777999999998</v>
      </c>
      <c r="R149" s="47">
        <v>69072.697</v>
      </c>
      <c r="S149" s="48">
        <v>578650.77500000002</v>
      </c>
    </row>
    <row r="150" spans="1:19" ht="13.5" thickBot="1">
      <c r="A150" s="236" t="str">
        <f t="shared" si="8"/>
        <v>FRANCEOther</v>
      </c>
      <c r="B150" s="52" t="str">
        <f t="shared" si="9"/>
        <v>FRANCEFABRIANO</v>
      </c>
      <c r="C150" s="52" t="str">
        <f t="shared" si="10"/>
        <v>FRANCE</v>
      </c>
      <c r="D150" s="52" t="str">
        <f t="shared" si="11"/>
        <v>FABRIANO</v>
      </c>
      <c r="E150" s="597"/>
      <c r="F150" s="452" t="s">
        <v>613</v>
      </c>
      <c r="G150" s="47">
        <v>5927.2979999999998</v>
      </c>
      <c r="H150" s="47">
        <v>4637.6719999999996</v>
      </c>
      <c r="I150" s="47">
        <v>6534.4750000000004</v>
      </c>
      <c r="J150" s="47">
        <v>6193.1909999999998</v>
      </c>
      <c r="K150" s="47">
        <v>4660.3180000000002</v>
      </c>
      <c r="L150" s="47">
        <v>7833.1760000000004</v>
      </c>
      <c r="M150" s="47">
        <v>7497.027</v>
      </c>
      <c r="N150" s="47">
        <v>7679.1149999999998</v>
      </c>
      <c r="O150" s="47">
        <v>5602.45</v>
      </c>
      <c r="P150" s="47">
        <v>4437.8090000000002</v>
      </c>
      <c r="Q150" s="47">
        <v>5457.308</v>
      </c>
      <c r="R150" s="47">
        <v>7320.9489999999996</v>
      </c>
      <c r="S150" s="48">
        <v>73780.788</v>
      </c>
    </row>
    <row r="151" spans="1:19" ht="13.5" thickBot="1">
      <c r="A151" s="236" t="str">
        <f t="shared" si="8"/>
        <v>FRANCEL&amp;B</v>
      </c>
      <c r="B151" s="52" t="str">
        <f t="shared" si="9"/>
        <v>FRANCEL&amp;B</v>
      </c>
      <c r="C151" s="52" t="str">
        <f t="shared" si="10"/>
        <v>FRANCE</v>
      </c>
      <c r="D151" s="52" t="str">
        <f t="shared" si="11"/>
        <v>L&amp;B</v>
      </c>
      <c r="E151" s="597"/>
      <c r="F151" s="452" t="s">
        <v>55</v>
      </c>
      <c r="G151" s="47">
        <v>717499.95499999996</v>
      </c>
      <c r="H151" s="47">
        <v>908586.96600000001</v>
      </c>
      <c r="I151" s="47">
        <v>937256.59299999999</v>
      </c>
      <c r="J151" s="47">
        <v>1185655.253</v>
      </c>
      <c r="K151" s="47">
        <v>1004294.812</v>
      </c>
      <c r="L151" s="47">
        <v>718585.97199999995</v>
      </c>
      <c r="M151" s="47">
        <v>887667.48100000003</v>
      </c>
      <c r="N151" s="47">
        <v>812569.13800000004</v>
      </c>
      <c r="O151" s="47">
        <v>676332.41</v>
      </c>
      <c r="P151" s="47">
        <v>679277.11600000004</v>
      </c>
      <c r="Q151" s="47">
        <v>631243.85800000001</v>
      </c>
      <c r="R151" s="47">
        <v>645454.15099999995</v>
      </c>
      <c r="S151" s="48">
        <v>9804423.7050000001</v>
      </c>
    </row>
    <row r="152" spans="1:19" ht="13.5" thickBot="1">
      <c r="A152" s="236" t="str">
        <f t="shared" si="8"/>
        <v>FRANCELETRASET</v>
      </c>
      <c r="B152" s="52" t="str">
        <f t="shared" si="9"/>
        <v>FRANCELETRASET</v>
      </c>
      <c r="C152" s="52" t="str">
        <f t="shared" si="10"/>
        <v>FRANCE</v>
      </c>
      <c r="D152" s="52" t="str">
        <f t="shared" si="11"/>
        <v>LETRASET</v>
      </c>
      <c r="E152" s="597"/>
      <c r="F152" s="452" t="s">
        <v>593</v>
      </c>
      <c r="G152" s="47">
        <v>30106.080999999998</v>
      </c>
      <c r="H152" s="47">
        <v>40413.546000000002</v>
      </c>
      <c r="I152" s="47">
        <v>40473.593999999997</v>
      </c>
      <c r="J152" s="47">
        <v>61199.536</v>
      </c>
      <c r="K152" s="47">
        <v>97734.368000000002</v>
      </c>
      <c r="L152" s="47">
        <v>137875.43400000001</v>
      </c>
      <c r="M152" s="47">
        <v>111558.091</v>
      </c>
      <c r="N152" s="47">
        <v>106926.64</v>
      </c>
      <c r="O152" s="47">
        <v>79632.990999999995</v>
      </c>
      <c r="P152" s="47">
        <v>102831.261</v>
      </c>
      <c r="Q152" s="47">
        <v>90985.962</v>
      </c>
      <c r="R152" s="47">
        <v>105163.031</v>
      </c>
      <c r="S152" s="48">
        <v>1004900.535</v>
      </c>
    </row>
    <row r="153" spans="1:19" ht="13.5" thickBot="1">
      <c r="A153" s="236" t="str">
        <f t="shared" si="8"/>
        <v>FRANCELIQUITEX</v>
      </c>
      <c r="B153" s="52" t="str">
        <f t="shared" si="9"/>
        <v>FRANCELIQUITEX</v>
      </c>
      <c r="C153" s="52" t="str">
        <f t="shared" si="10"/>
        <v>FRANCE</v>
      </c>
      <c r="D153" s="52" t="str">
        <f t="shared" si="11"/>
        <v>LIQUITEX</v>
      </c>
      <c r="E153" s="597"/>
      <c r="F153" s="452" t="s">
        <v>79</v>
      </c>
      <c r="G153" s="47">
        <v>162702.95600000001</v>
      </c>
      <c r="H153" s="47">
        <v>181767.802</v>
      </c>
      <c r="I153" s="47">
        <v>163087.85399999999</v>
      </c>
      <c r="J153" s="47">
        <v>186039.48800000001</v>
      </c>
      <c r="K153" s="47">
        <v>189332.3</v>
      </c>
      <c r="L153" s="47">
        <v>163890.84</v>
      </c>
      <c r="M153" s="47">
        <v>244087.68100000001</v>
      </c>
      <c r="N153" s="47">
        <v>191901.29399999999</v>
      </c>
      <c r="O153" s="47">
        <v>217312.86499999999</v>
      </c>
      <c r="P153" s="47">
        <v>186513.51800000001</v>
      </c>
      <c r="Q153" s="47">
        <v>190729.47500000001</v>
      </c>
      <c r="R153" s="47">
        <v>198945.041</v>
      </c>
      <c r="S153" s="48">
        <v>2276311.1140000001</v>
      </c>
    </row>
    <row r="154" spans="1:19" ht="13.5" thickBot="1">
      <c r="A154" s="236" t="str">
        <f t="shared" si="8"/>
        <v>FRANCEOther</v>
      </c>
      <c r="B154" s="52" t="str">
        <f t="shared" si="9"/>
        <v>FRANCEMAJUSCULE</v>
      </c>
      <c r="C154" s="52" t="str">
        <f t="shared" si="10"/>
        <v>FRANCE</v>
      </c>
      <c r="D154" s="52" t="str">
        <f t="shared" si="11"/>
        <v>MAJUSCULE</v>
      </c>
      <c r="E154" s="597"/>
      <c r="F154" s="452" t="s">
        <v>645</v>
      </c>
      <c r="G154" s="46"/>
      <c r="H154" s="47">
        <v>12984.396000000001</v>
      </c>
      <c r="I154" s="47">
        <v>4648.7340000000004</v>
      </c>
      <c r="J154" s="47">
        <v>19397.083999999999</v>
      </c>
      <c r="K154" s="46"/>
      <c r="L154" s="46"/>
      <c r="M154" s="46"/>
      <c r="N154" s="47">
        <v>20.998000000000001</v>
      </c>
      <c r="O154" s="47">
        <v>20.998000000000001</v>
      </c>
      <c r="P154" s="46"/>
      <c r="Q154" s="46"/>
      <c r="R154" s="46"/>
      <c r="S154" s="48">
        <v>37072.21</v>
      </c>
    </row>
    <row r="155" spans="1:19" ht="13.5" thickBot="1">
      <c r="A155" s="236" t="str">
        <f t="shared" si="8"/>
        <v>FRANCEOther</v>
      </c>
      <c r="B155" s="52" t="str">
        <f t="shared" si="9"/>
        <v>FRANCEMARKETING</v>
      </c>
      <c r="C155" s="52" t="str">
        <f t="shared" si="10"/>
        <v>FRANCE</v>
      </c>
      <c r="D155" s="52" t="str">
        <f t="shared" si="11"/>
        <v>MARKETING</v>
      </c>
      <c r="E155" s="597"/>
      <c r="F155" s="452" t="s">
        <v>594</v>
      </c>
      <c r="G155" s="47">
        <v>10974.023999999999</v>
      </c>
      <c r="H155" s="47">
        <v>2161.2469999999998</v>
      </c>
      <c r="I155" s="47">
        <v>1237.845</v>
      </c>
      <c r="J155" s="47">
        <v>-16.03</v>
      </c>
      <c r="K155" s="47">
        <v>25.181000000000001</v>
      </c>
      <c r="L155" s="47">
        <v>724.43499999999995</v>
      </c>
      <c r="M155" s="47">
        <v>-608.45100000000002</v>
      </c>
      <c r="N155" s="47">
        <v>0</v>
      </c>
      <c r="O155" s="47">
        <v>6.0110000000000001</v>
      </c>
      <c r="P155" s="47">
        <v>-62.948999999999998</v>
      </c>
      <c r="Q155" s="47">
        <v>0.432</v>
      </c>
      <c r="R155" s="47">
        <v>22.841999999999999</v>
      </c>
      <c r="S155" s="48">
        <v>14464.587</v>
      </c>
    </row>
    <row r="156" spans="1:19" ht="13.5" thickBot="1">
      <c r="A156" s="236" t="str">
        <f t="shared" si="8"/>
        <v>FRANCEOther</v>
      </c>
      <c r="B156" s="52" t="str">
        <f t="shared" si="9"/>
        <v>FRANCEMODERN OPTIONS</v>
      </c>
      <c r="C156" s="52" t="str">
        <f t="shared" si="10"/>
        <v>FRANCE</v>
      </c>
      <c r="D156" s="52" t="str">
        <f t="shared" si="11"/>
        <v>MODERN OPTIONS</v>
      </c>
      <c r="E156" s="597"/>
      <c r="F156" s="452" t="s">
        <v>596</v>
      </c>
      <c r="G156" s="47">
        <v>1017.85</v>
      </c>
      <c r="H156" s="47">
        <v>1578.9490000000001</v>
      </c>
      <c r="I156" s="47">
        <v>2005.421</v>
      </c>
      <c r="J156" s="47">
        <v>2161.587</v>
      </c>
      <c r="K156" s="47">
        <v>816.65</v>
      </c>
      <c r="L156" s="47">
        <v>1079.0450000000001</v>
      </c>
      <c r="M156" s="47">
        <v>1488.8889999999999</v>
      </c>
      <c r="N156" s="47">
        <v>1029.816</v>
      </c>
      <c r="O156" s="47">
        <v>885.38499999999999</v>
      </c>
      <c r="P156" s="47">
        <v>1720.0029999999999</v>
      </c>
      <c r="Q156" s="47">
        <v>4139.5550000000003</v>
      </c>
      <c r="R156" s="47">
        <v>1462.758</v>
      </c>
      <c r="S156" s="48">
        <v>19385.907999999999</v>
      </c>
    </row>
    <row r="157" spans="1:19" ht="13.5" thickBot="1">
      <c r="A157" s="236" t="str">
        <f t="shared" si="8"/>
        <v>FRANCEOther</v>
      </c>
      <c r="B157" s="52" t="str">
        <f t="shared" si="9"/>
        <v>FRANCEOGEO</v>
      </c>
      <c r="C157" s="52" t="str">
        <f t="shared" si="10"/>
        <v>FRANCE</v>
      </c>
      <c r="D157" s="52" t="str">
        <f t="shared" si="11"/>
        <v>OGEO</v>
      </c>
      <c r="E157" s="597"/>
      <c r="F157" s="452" t="s">
        <v>646</v>
      </c>
      <c r="G157" s="47">
        <v>937.18399999999997</v>
      </c>
      <c r="H157" s="47">
        <v>2565.5210000000002</v>
      </c>
      <c r="I157" s="47">
        <v>1327.8689999999999</v>
      </c>
      <c r="J157" s="47">
        <v>5810.8459999999995</v>
      </c>
      <c r="K157" s="47">
        <v>3767.5839999999998</v>
      </c>
      <c r="L157" s="47">
        <v>1312.961</v>
      </c>
      <c r="M157" s="47">
        <v>3070.6610000000001</v>
      </c>
      <c r="N157" s="47">
        <v>3784.7220000000002</v>
      </c>
      <c r="O157" s="47">
        <v>1849.682</v>
      </c>
      <c r="P157" s="47">
        <v>1674.3109999999999</v>
      </c>
      <c r="Q157" s="47">
        <v>1867.826</v>
      </c>
      <c r="R157" s="47">
        <v>1998.44</v>
      </c>
      <c r="S157" s="48">
        <v>29967.607</v>
      </c>
    </row>
    <row r="158" spans="1:19" ht="13.5" thickBot="1">
      <c r="A158" s="236" t="str">
        <f t="shared" si="8"/>
        <v>FRANCEOther</v>
      </c>
      <c r="B158" s="52" t="str">
        <f t="shared" si="9"/>
        <v>FRANCEOTHER BRANDS</v>
      </c>
      <c r="C158" s="52" t="str">
        <f t="shared" si="10"/>
        <v>FRANCE</v>
      </c>
      <c r="D158" s="52" t="str">
        <f t="shared" si="11"/>
        <v>OTHER BRANDS</v>
      </c>
      <c r="E158" s="597"/>
      <c r="F158" s="452" t="s">
        <v>621</v>
      </c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7">
        <v>85.022999999999996</v>
      </c>
      <c r="S158" s="48">
        <v>85.022999999999996</v>
      </c>
    </row>
    <row r="159" spans="1:19" ht="13.5" thickBot="1">
      <c r="A159" s="236" t="str">
        <f t="shared" si="8"/>
        <v>FRANCEOther</v>
      </c>
      <c r="B159" s="52" t="str">
        <f t="shared" si="9"/>
        <v>FRANCEPICHON</v>
      </c>
      <c r="C159" s="52" t="str">
        <f t="shared" si="10"/>
        <v>FRANCE</v>
      </c>
      <c r="D159" s="52" t="str">
        <f t="shared" si="11"/>
        <v>PICHON</v>
      </c>
      <c r="E159" s="597"/>
      <c r="F159" s="452" t="s">
        <v>647</v>
      </c>
      <c r="G159" s="47">
        <v>45637.760000000002</v>
      </c>
      <c r="H159" s="47">
        <v>55849.345000000001</v>
      </c>
      <c r="I159" s="47">
        <v>1135.123</v>
      </c>
      <c r="J159" s="47">
        <v>66569.180999999997</v>
      </c>
      <c r="K159" s="47">
        <v>65239.495000000003</v>
      </c>
      <c r="L159" s="47">
        <v>7438.6869999999999</v>
      </c>
      <c r="M159" s="47">
        <v>17076.326000000001</v>
      </c>
      <c r="N159" s="47">
        <v>25419.944</v>
      </c>
      <c r="O159" s="47">
        <v>9202.4439999999995</v>
      </c>
      <c r="P159" s="47">
        <v>10957.866</v>
      </c>
      <c r="Q159" s="47">
        <v>5610.05</v>
      </c>
      <c r="R159" s="47">
        <v>28417.594000000001</v>
      </c>
      <c r="S159" s="48">
        <v>338553.815</v>
      </c>
    </row>
    <row r="160" spans="1:19" ht="13.5" thickBot="1">
      <c r="A160" s="236" t="str">
        <f t="shared" si="8"/>
        <v>FRANCEREEVES</v>
      </c>
      <c r="B160" s="52" t="str">
        <f t="shared" si="9"/>
        <v>FRANCEREEVES</v>
      </c>
      <c r="C160" s="52" t="str">
        <f t="shared" si="10"/>
        <v>FRANCE</v>
      </c>
      <c r="D160" s="52" t="str">
        <f t="shared" si="11"/>
        <v>REEVES</v>
      </c>
      <c r="E160" s="597"/>
      <c r="F160" s="452" t="s">
        <v>173</v>
      </c>
      <c r="G160" s="47">
        <v>43438.678</v>
      </c>
      <c r="H160" s="47">
        <v>48500.701000000001</v>
      </c>
      <c r="I160" s="47">
        <v>55247.413</v>
      </c>
      <c r="J160" s="47">
        <v>49434.036999999997</v>
      </c>
      <c r="K160" s="47">
        <v>32331.025000000001</v>
      </c>
      <c r="L160" s="47">
        <v>37986.237999999998</v>
      </c>
      <c r="M160" s="47">
        <v>130333.412</v>
      </c>
      <c r="N160" s="47">
        <v>49770.881000000001</v>
      </c>
      <c r="O160" s="47">
        <v>44347.186999999998</v>
      </c>
      <c r="P160" s="47">
        <v>95112.111999999994</v>
      </c>
      <c r="Q160" s="47">
        <v>54690.824999999997</v>
      </c>
      <c r="R160" s="47">
        <v>56891.000999999997</v>
      </c>
      <c r="S160" s="48">
        <v>698083.51</v>
      </c>
    </row>
    <row r="161" spans="1:19" ht="13.5" thickBot="1">
      <c r="A161" s="236" t="str">
        <f t="shared" si="8"/>
        <v>FRANCEOther</v>
      </c>
      <c r="B161" s="52" t="str">
        <f t="shared" si="9"/>
        <v>FRANCESAVOIR FAIRE</v>
      </c>
      <c r="C161" s="52" t="str">
        <f t="shared" si="10"/>
        <v>FRANCE</v>
      </c>
      <c r="D161" s="52" t="str">
        <f t="shared" si="11"/>
        <v>SAVOIR FAIRE</v>
      </c>
      <c r="E161" s="597"/>
      <c r="F161" s="452" t="s">
        <v>296</v>
      </c>
      <c r="G161" s="46"/>
      <c r="H161" s="46"/>
      <c r="I161" s="46"/>
      <c r="J161" s="46"/>
      <c r="K161" s="46"/>
      <c r="L161" s="46"/>
      <c r="M161" s="46"/>
      <c r="N161" s="46"/>
      <c r="O161" s="47">
        <v>3048.8420000000001</v>
      </c>
      <c r="P161" s="46"/>
      <c r="Q161" s="46"/>
      <c r="R161" s="46"/>
      <c r="S161" s="48">
        <v>3048.8420000000001</v>
      </c>
    </row>
    <row r="162" spans="1:19" ht="13.5" thickBot="1">
      <c r="A162" s="236" t="str">
        <f t="shared" si="8"/>
        <v>FRANCESNAZAROO</v>
      </c>
      <c r="B162" s="52" t="str">
        <f t="shared" si="9"/>
        <v>FRANCESNAZAROO</v>
      </c>
      <c r="C162" s="52" t="str">
        <f t="shared" si="10"/>
        <v>FRANCE</v>
      </c>
      <c r="D162" s="52" t="str">
        <f t="shared" si="11"/>
        <v>SNAZAROO</v>
      </c>
      <c r="E162" s="597"/>
      <c r="F162" s="452" t="s">
        <v>101</v>
      </c>
      <c r="G162" s="47">
        <v>22021.615000000002</v>
      </c>
      <c r="H162" s="47">
        <v>49067.784</v>
      </c>
      <c r="I162" s="47">
        <v>41400.54</v>
      </c>
      <c r="J162" s="47">
        <v>97390.456000000006</v>
      </c>
      <c r="K162" s="47">
        <v>28039.32</v>
      </c>
      <c r="L162" s="47">
        <v>22312.771000000001</v>
      </c>
      <c r="M162" s="47">
        <v>35854.336000000003</v>
      </c>
      <c r="N162" s="47">
        <v>44706.216</v>
      </c>
      <c r="O162" s="47">
        <v>61270.482000000004</v>
      </c>
      <c r="P162" s="47">
        <v>28483.050999999999</v>
      </c>
      <c r="Q162" s="47">
        <v>62478.677000000003</v>
      </c>
      <c r="R162" s="47">
        <v>57059.252</v>
      </c>
      <c r="S162" s="48">
        <v>550084.5</v>
      </c>
    </row>
    <row r="163" spans="1:19" ht="13.5" thickBot="1">
      <c r="A163" s="236" t="str">
        <f t="shared" si="8"/>
        <v>FRANCEOther</v>
      </c>
      <c r="B163" s="52" t="str">
        <f t="shared" si="9"/>
        <v>FRANCETULIP</v>
      </c>
      <c r="C163" s="52" t="str">
        <f t="shared" si="10"/>
        <v>FRANCE</v>
      </c>
      <c r="D163" s="52" t="str">
        <f t="shared" si="11"/>
        <v>TULIP</v>
      </c>
      <c r="E163" s="597"/>
      <c r="F163" s="452" t="s">
        <v>598</v>
      </c>
      <c r="G163" s="47">
        <v>12674.837</v>
      </c>
      <c r="H163" s="47">
        <v>21318.363000000001</v>
      </c>
      <c r="I163" s="47">
        <v>11681.816000000001</v>
      </c>
      <c r="J163" s="47">
        <v>15621.169</v>
      </c>
      <c r="K163" s="47">
        <v>2100.2669999999998</v>
      </c>
      <c r="L163" s="47">
        <v>-13.728</v>
      </c>
      <c r="M163" s="46"/>
      <c r="N163" s="47">
        <v>68.284000000000006</v>
      </c>
      <c r="O163" s="47">
        <v>3.7269999999999999</v>
      </c>
      <c r="P163" s="47">
        <v>1476.2049999999999</v>
      </c>
      <c r="Q163" s="47">
        <v>8.51</v>
      </c>
      <c r="R163" s="47">
        <v>-2.8279999999999998</v>
      </c>
      <c r="S163" s="48">
        <v>64936.622000000003</v>
      </c>
    </row>
    <row r="164" spans="1:19" ht="13.5" thickBot="1">
      <c r="A164" s="236" t="str">
        <f t="shared" si="8"/>
        <v>FRANCEWINSOR &amp; NEWTON</v>
      </c>
      <c r="B164" s="52" t="str">
        <f t="shared" si="9"/>
        <v>FRANCEWINSOR &amp; NEWTON</v>
      </c>
      <c r="C164" s="52" t="str">
        <f t="shared" si="10"/>
        <v>FRANCE</v>
      </c>
      <c r="D164" s="52" t="str">
        <f t="shared" si="11"/>
        <v>WINSOR &amp; NEWTON</v>
      </c>
      <c r="E164" s="597"/>
      <c r="F164" s="452" t="s">
        <v>68</v>
      </c>
      <c r="G164" s="47">
        <v>92750.601999999999</v>
      </c>
      <c r="H164" s="47">
        <v>89750.134999999995</v>
      </c>
      <c r="I164" s="47">
        <v>88003.31</v>
      </c>
      <c r="J164" s="47">
        <v>119961.033</v>
      </c>
      <c r="K164" s="47">
        <v>95256.596000000005</v>
      </c>
      <c r="L164" s="47">
        <v>96795.372000000003</v>
      </c>
      <c r="M164" s="47">
        <v>129186.09699999999</v>
      </c>
      <c r="N164" s="47">
        <v>147266.10999999999</v>
      </c>
      <c r="O164" s="47">
        <v>129131.829</v>
      </c>
      <c r="P164" s="47">
        <v>119843.49800000001</v>
      </c>
      <c r="Q164" s="47">
        <v>100592.019</v>
      </c>
      <c r="R164" s="47">
        <v>153362.75</v>
      </c>
      <c r="S164" s="48">
        <v>1361899.351</v>
      </c>
    </row>
    <row r="165" spans="1:19" ht="13.5" thickBot="1">
      <c r="A165" s="236" t="str">
        <f t="shared" si="8"/>
        <v xml:space="preserve">FRANCE </v>
      </c>
      <c r="B165" s="52" t="str">
        <f t="shared" si="9"/>
        <v>FRANCEAll Brands</v>
      </c>
      <c r="C165" s="52" t="str">
        <f t="shared" si="10"/>
        <v>FRANCE</v>
      </c>
      <c r="D165" s="52" t="str">
        <f t="shared" si="11"/>
        <v>All Brands</v>
      </c>
      <c r="E165" s="598"/>
      <c r="F165" s="197" t="s">
        <v>599</v>
      </c>
      <c r="G165" s="50">
        <v>1316926.1810000001</v>
      </c>
      <c r="H165" s="50">
        <v>1503050.2279999999</v>
      </c>
      <c r="I165" s="50">
        <v>1473816.692</v>
      </c>
      <c r="J165" s="50">
        <v>1940964.6270000001</v>
      </c>
      <c r="K165" s="50">
        <v>1827071.3870000001</v>
      </c>
      <c r="L165" s="50">
        <v>1422623.841</v>
      </c>
      <c r="M165" s="50">
        <v>1865049.524</v>
      </c>
      <c r="N165" s="50">
        <v>1699172.9280000001</v>
      </c>
      <c r="O165" s="50">
        <v>1560645.0970000001</v>
      </c>
      <c r="P165" s="50">
        <v>1409666.0060000001</v>
      </c>
      <c r="Q165" s="50">
        <v>1420024.2009999999</v>
      </c>
      <c r="R165" s="50">
        <v>1437944.673</v>
      </c>
      <c r="S165" s="50">
        <v>18876955.385000002</v>
      </c>
    </row>
    <row r="166" spans="1:19" ht="13.5" thickBot="1">
      <c r="A166" s="236" t="str">
        <f t="shared" si="8"/>
        <v>IBERIAOther</v>
      </c>
      <c r="B166" s="52" t="str">
        <f t="shared" si="9"/>
        <v>IBERIAARTOGRAPH</v>
      </c>
      <c r="C166" s="52" t="str">
        <f t="shared" si="10"/>
        <v>IBERIA</v>
      </c>
      <c r="D166" s="52" t="str">
        <f t="shared" si="11"/>
        <v>ARTOGRAPH</v>
      </c>
      <c r="E166" s="588" t="s">
        <v>162</v>
      </c>
      <c r="F166" s="452" t="s">
        <v>602</v>
      </c>
      <c r="G166" s="47">
        <v>1063.55</v>
      </c>
      <c r="H166" s="47">
        <v>1213.81</v>
      </c>
      <c r="I166" s="47">
        <v>965.55</v>
      </c>
      <c r="J166" s="47">
        <v>896.37</v>
      </c>
      <c r="K166" s="47">
        <v>266.33999999999997</v>
      </c>
      <c r="L166" s="47">
        <v>380.47</v>
      </c>
      <c r="M166" s="47">
        <v>1235.6099999999999</v>
      </c>
      <c r="N166" s="47">
        <v>327.20999999999998</v>
      </c>
      <c r="O166" s="47">
        <v>290.17</v>
      </c>
      <c r="P166" s="47">
        <v>1610.54</v>
      </c>
      <c r="Q166" s="47">
        <v>836.69</v>
      </c>
      <c r="R166" s="47">
        <v>614.99</v>
      </c>
      <c r="S166" s="48">
        <v>9701.2999999999993</v>
      </c>
    </row>
    <row r="167" spans="1:19" ht="13.5" thickBot="1">
      <c r="A167" s="236" t="str">
        <f t="shared" si="8"/>
        <v>IBERIACONTE A PARIS</v>
      </c>
      <c r="B167" s="52" t="str">
        <f t="shared" si="9"/>
        <v>IBERIACONTE A PARIS</v>
      </c>
      <c r="C167" s="52" t="str">
        <f t="shared" si="10"/>
        <v>IBERIA</v>
      </c>
      <c r="D167" s="52" t="str">
        <f t="shared" si="11"/>
        <v>CONTE A PARIS</v>
      </c>
      <c r="E167" s="597"/>
      <c r="F167" s="452" t="s">
        <v>590</v>
      </c>
      <c r="G167" s="47">
        <v>9625.93</v>
      </c>
      <c r="H167" s="47">
        <v>11457.52</v>
      </c>
      <c r="I167" s="47">
        <v>4712.01</v>
      </c>
      <c r="J167" s="47">
        <v>10145.82</v>
      </c>
      <c r="K167" s="47">
        <v>10663.27</v>
      </c>
      <c r="L167" s="47">
        <v>8357.36</v>
      </c>
      <c r="M167" s="47">
        <v>11184.37</v>
      </c>
      <c r="N167" s="47">
        <v>19195.28</v>
      </c>
      <c r="O167" s="47">
        <v>22861.37</v>
      </c>
      <c r="P167" s="47">
        <v>11062.52</v>
      </c>
      <c r="Q167" s="47">
        <v>11905.97</v>
      </c>
      <c r="R167" s="47">
        <v>9950.18</v>
      </c>
      <c r="S167" s="48">
        <v>141121.60000000001</v>
      </c>
    </row>
    <row r="168" spans="1:19" ht="13.5" thickBot="1">
      <c r="A168" s="236" t="str">
        <f t="shared" si="8"/>
        <v>IBERIAOther</v>
      </c>
      <c r="B168" s="52" t="str">
        <f t="shared" si="9"/>
        <v>IBERIADERWENT</v>
      </c>
      <c r="C168" s="52" t="str">
        <f t="shared" si="10"/>
        <v>IBERIA</v>
      </c>
      <c r="D168" s="52" t="str">
        <f t="shared" si="11"/>
        <v>DERWENT</v>
      </c>
      <c r="E168" s="597"/>
      <c r="F168" s="452" t="s">
        <v>612</v>
      </c>
      <c r="G168" s="47">
        <v>5199.8900000000003</v>
      </c>
      <c r="H168" s="47">
        <v>4698.3999999999996</v>
      </c>
      <c r="I168" s="47">
        <v>4602.8100000000004</v>
      </c>
      <c r="J168" s="47">
        <v>4325.84</v>
      </c>
      <c r="K168" s="47">
        <v>4615.38</v>
      </c>
      <c r="L168" s="47">
        <v>7011.44</v>
      </c>
      <c r="M168" s="47">
        <v>4815.13</v>
      </c>
      <c r="N168" s="47">
        <v>6982.04</v>
      </c>
      <c r="O168" s="47">
        <v>7378.61</v>
      </c>
      <c r="P168" s="47">
        <v>11138.88</v>
      </c>
      <c r="Q168" s="47">
        <v>6221.2</v>
      </c>
      <c r="R168" s="47">
        <v>5779.42</v>
      </c>
      <c r="S168" s="48">
        <v>72769.039999999994</v>
      </c>
    </row>
    <row r="169" spans="1:19" ht="13.5" thickBot="1">
      <c r="A169" s="236" t="str">
        <f t="shared" si="8"/>
        <v>IBERIAL&amp;B</v>
      </c>
      <c r="B169" s="52" t="str">
        <f t="shared" si="9"/>
        <v>IBERIAL&amp;B</v>
      </c>
      <c r="C169" s="52" t="str">
        <f t="shared" si="10"/>
        <v>IBERIA</v>
      </c>
      <c r="D169" s="52" t="str">
        <f t="shared" si="11"/>
        <v>L&amp;B</v>
      </c>
      <c r="E169" s="597"/>
      <c r="F169" s="452" t="s">
        <v>55</v>
      </c>
      <c r="G169" s="47">
        <v>52649</v>
      </c>
      <c r="H169" s="47">
        <v>52112.74</v>
      </c>
      <c r="I169" s="47">
        <v>41057.589999999997</v>
      </c>
      <c r="J169" s="47">
        <v>31166.57</v>
      </c>
      <c r="K169" s="47">
        <v>38244.480000000003</v>
      </c>
      <c r="L169" s="47">
        <v>44731.97</v>
      </c>
      <c r="M169" s="47">
        <v>60889.36</v>
      </c>
      <c r="N169" s="47">
        <v>41577.49</v>
      </c>
      <c r="O169" s="47">
        <v>54502.12</v>
      </c>
      <c r="P169" s="47">
        <v>37602.620000000003</v>
      </c>
      <c r="Q169" s="47">
        <v>48269.24</v>
      </c>
      <c r="R169" s="47">
        <v>46806.93</v>
      </c>
      <c r="S169" s="48">
        <v>549610.11</v>
      </c>
    </row>
    <row r="170" spans="1:19" ht="13.5" thickBot="1">
      <c r="A170" s="236" t="str">
        <f t="shared" si="8"/>
        <v>IBERIALETRASET</v>
      </c>
      <c r="B170" s="52" t="str">
        <f t="shared" si="9"/>
        <v>IBERIALETRASET</v>
      </c>
      <c r="C170" s="52" t="str">
        <f t="shared" si="10"/>
        <v>IBERIA</v>
      </c>
      <c r="D170" s="52" t="str">
        <f t="shared" si="11"/>
        <v>LETRASET</v>
      </c>
      <c r="E170" s="597"/>
      <c r="F170" s="452" t="s">
        <v>593</v>
      </c>
      <c r="G170" s="47">
        <v>8985.76</v>
      </c>
      <c r="H170" s="47">
        <v>5157.18</v>
      </c>
      <c r="I170" s="47">
        <v>4515.21</v>
      </c>
      <c r="J170" s="47">
        <v>6211.74</v>
      </c>
      <c r="K170" s="47">
        <v>14402.71</v>
      </c>
      <c r="L170" s="47">
        <v>15554.05</v>
      </c>
      <c r="M170" s="47">
        <v>8780.6200000000008</v>
      </c>
      <c r="N170" s="47">
        <v>19472.96</v>
      </c>
      <c r="O170" s="47">
        <v>5336.62</v>
      </c>
      <c r="P170" s="47">
        <v>9604.84</v>
      </c>
      <c r="Q170" s="47">
        <v>12998.42</v>
      </c>
      <c r="R170" s="47">
        <v>12938.91</v>
      </c>
      <c r="S170" s="48">
        <v>123959.02</v>
      </c>
    </row>
    <row r="171" spans="1:19" ht="13.5" thickBot="1">
      <c r="A171" s="236" t="str">
        <f t="shared" si="8"/>
        <v>IBERIALIQUITEX</v>
      </c>
      <c r="B171" s="52" t="str">
        <f t="shared" si="9"/>
        <v>IBERIALIQUITEX</v>
      </c>
      <c r="C171" s="52" t="str">
        <f t="shared" si="10"/>
        <v>IBERIA</v>
      </c>
      <c r="D171" s="52" t="str">
        <f t="shared" si="11"/>
        <v>LIQUITEX</v>
      </c>
      <c r="E171" s="597"/>
      <c r="F171" s="452" t="s">
        <v>79</v>
      </c>
      <c r="G171" s="47">
        <v>16169.06</v>
      </c>
      <c r="H171" s="47">
        <v>12436.66</v>
      </c>
      <c r="I171" s="47">
        <v>9915.9699999999993</v>
      </c>
      <c r="J171" s="47">
        <v>12506.43</v>
      </c>
      <c r="K171" s="47">
        <v>17988.64</v>
      </c>
      <c r="L171" s="47">
        <v>8435.43</v>
      </c>
      <c r="M171" s="47">
        <v>13145.14</v>
      </c>
      <c r="N171" s="47">
        <v>12617.07</v>
      </c>
      <c r="O171" s="47">
        <v>16271.58</v>
      </c>
      <c r="P171" s="47">
        <v>10380.67</v>
      </c>
      <c r="Q171" s="47">
        <v>4060.01</v>
      </c>
      <c r="R171" s="47">
        <v>9240.5300000000007</v>
      </c>
      <c r="S171" s="48">
        <v>143167.19</v>
      </c>
    </row>
    <row r="172" spans="1:19" ht="13.5" thickBot="1">
      <c r="A172" s="236" t="str">
        <f t="shared" si="8"/>
        <v>IBERIAOther</v>
      </c>
      <c r="B172" s="52" t="str">
        <f t="shared" si="9"/>
        <v>IBERIAMODERN OPTIONS</v>
      </c>
      <c r="C172" s="52" t="str">
        <f t="shared" si="10"/>
        <v>IBERIA</v>
      </c>
      <c r="D172" s="52" t="str">
        <f t="shared" si="11"/>
        <v>MODERN OPTIONS</v>
      </c>
      <c r="E172" s="597"/>
      <c r="F172" s="452" t="s">
        <v>596</v>
      </c>
      <c r="G172" s="47">
        <v>150.51</v>
      </c>
      <c r="H172" s="47">
        <v>102.84</v>
      </c>
      <c r="I172" s="47">
        <v>79.28</v>
      </c>
      <c r="J172" s="47">
        <v>325.8</v>
      </c>
      <c r="K172" s="47">
        <v>275.23</v>
      </c>
      <c r="L172" s="47">
        <v>248.08</v>
      </c>
      <c r="M172" s="47">
        <v>302.37</v>
      </c>
      <c r="N172" s="47">
        <v>185.73</v>
      </c>
      <c r="O172" s="47">
        <v>139.56</v>
      </c>
      <c r="P172" s="47">
        <v>341.31</v>
      </c>
      <c r="Q172" s="47">
        <v>211.87</v>
      </c>
      <c r="R172" s="47">
        <v>123.97</v>
      </c>
      <c r="S172" s="48">
        <v>2486.5500000000002</v>
      </c>
    </row>
    <row r="173" spans="1:19" ht="13.5" thickBot="1">
      <c r="A173" s="236" t="str">
        <f t="shared" si="8"/>
        <v>IBERIAREEVES</v>
      </c>
      <c r="B173" s="52" t="str">
        <f t="shared" si="9"/>
        <v>IBERIAREEVES</v>
      </c>
      <c r="C173" s="52" t="str">
        <f t="shared" si="10"/>
        <v>IBERIA</v>
      </c>
      <c r="D173" s="52" t="str">
        <f t="shared" si="11"/>
        <v>REEVES</v>
      </c>
      <c r="E173" s="597"/>
      <c r="F173" s="452" t="s">
        <v>173</v>
      </c>
      <c r="G173" s="47">
        <v>10470.36</v>
      </c>
      <c r="H173" s="47">
        <v>10755.79</v>
      </c>
      <c r="I173" s="47">
        <v>6316.63</v>
      </c>
      <c r="J173" s="47">
        <v>7486</v>
      </c>
      <c r="K173" s="47">
        <v>13277.9</v>
      </c>
      <c r="L173" s="47">
        <v>13668.78</v>
      </c>
      <c r="M173" s="47">
        <v>5231.8900000000003</v>
      </c>
      <c r="N173" s="47">
        <v>11899.36</v>
      </c>
      <c r="O173" s="47">
        <v>12004.24</v>
      </c>
      <c r="P173" s="47">
        <v>8044.04</v>
      </c>
      <c r="Q173" s="47">
        <v>9103.67</v>
      </c>
      <c r="R173" s="47">
        <v>4638.4799999999996</v>
      </c>
      <c r="S173" s="48">
        <v>112897.14</v>
      </c>
    </row>
    <row r="174" spans="1:19" ht="13.5" thickBot="1">
      <c r="A174" s="236" t="str">
        <f t="shared" si="8"/>
        <v>IBERIASNAZAROO</v>
      </c>
      <c r="B174" s="52" t="str">
        <f t="shared" si="9"/>
        <v>IBERIASNAZAROO</v>
      </c>
      <c r="C174" s="52" t="str">
        <f t="shared" si="10"/>
        <v>IBERIA</v>
      </c>
      <c r="D174" s="52" t="str">
        <f t="shared" si="11"/>
        <v>SNAZAROO</v>
      </c>
      <c r="E174" s="597"/>
      <c r="F174" s="452" t="s">
        <v>101</v>
      </c>
      <c r="G174" s="47">
        <v>12502.63</v>
      </c>
      <c r="H174" s="47">
        <v>11937.09</v>
      </c>
      <c r="I174" s="47">
        <v>14185.04</v>
      </c>
      <c r="J174" s="47">
        <v>17940.86</v>
      </c>
      <c r="K174" s="47">
        <v>14627.86</v>
      </c>
      <c r="L174" s="47">
        <v>18456.939999999999</v>
      </c>
      <c r="M174" s="47">
        <v>22710.32</v>
      </c>
      <c r="N174" s="47">
        <v>48441.1</v>
      </c>
      <c r="O174" s="47">
        <v>7150.72</v>
      </c>
      <c r="P174" s="47">
        <v>44883.51</v>
      </c>
      <c r="Q174" s="47">
        <v>43198.879999999997</v>
      </c>
      <c r="R174" s="47">
        <v>8308.93</v>
      </c>
      <c r="S174" s="48">
        <v>264343.88</v>
      </c>
    </row>
    <row r="175" spans="1:19" ht="13.5" thickBot="1">
      <c r="A175" s="236" t="str">
        <f t="shared" si="8"/>
        <v>IBERIAWINSOR &amp; NEWTON</v>
      </c>
      <c r="B175" s="52" t="str">
        <f t="shared" si="9"/>
        <v>IBERIAWINSOR &amp; NEWTON</v>
      </c>
      <c r="C175" s="52" t="str">
        <f t="shared" si="10"/>
        <v>IBERIA</v>
      </c>
      <c r="D175" s="52" t="str">
        <f t="shared" si="11"/>
        <v>WINSOR &amp; NEWTON</v>
      </c>
      <c r="E175" s="597"/>
      <c r="F175" s="452" t="s">
        <v>68</v>
      </c>
      <c r="G175" s="47">
        <v>50024.76</v>
      </c>
      <c r="H175" s="47">
        <v>70929.399999999994</v>
      </c>
      <c r="I175" s="47">
        <v>31944.13</v>
      </c>
      <c r="J175" s="47">
        <v>73691.12</v>
      </c>
      <c r="K175" s="47">
        <v>41779.19</v>
      </c>
      <c r="L175" s="47">
        <v>62873.32</v>
      </c>
      <c r="M175" s="47">
        <v>59229.01</v>
      </c>
      <c r="N175" s="47">
        <v>52805.49</v>
      </c>
      <c r="O175" s="47">
        <v>52368.61</v>
      </c>
      <c r="P175" s="47">
        <v>40587.019999999997</v>
      </c>
      <c r="Q175" s="47">
        <v>70277.11</v>
      </c>
      <c r="R175" s="47">
        <v>60899.41</v>
      </c>
      <c r="S175" s="48">
        <v>667408.56999999995</v>
      </c>
    </row>
    <row r="176" spans="1:19" ht="13.5" thickBot="1">
      <c r="A176" s="236" t="str">
        <f t="shared" si="8"/>
        <v xml:space="preserve">IBERIA </v>
      </c>
      <c r="B176" s="52" t="str">
        <f t="shared" si="9"/>
        <v>IBERIAAll Brands</v>
      </c>
      <c r="C176" s="52" t="str">
        <f t="shared" si="10"/>
        <v>IBERIA</v>
      </c>
      <c r="D176" s="52" t="str">
        <f t="shared" si="11"/>
        <v>All Brands</v>
      </c>
      <c r="E176" s="598"/>
      <c r="F176" s="197" t="s">
        <v>599</v>
      </c>
      <c r="G176" s="50">
        <v>166841.45000000001</v>
      </c>
      <c r="H176" s="50">
        <v>180801.43</v>
      </c>
      <c r="I176" s="50">
        <v>118294.22</v>
      </c>
      <c r="J176" s="50">
        <v>164696.54999999999</v>
      </c>
      <c r="K176" s="50">
        <v>156141</v>
      </c>
      <c r="L176" s="50">
        <v>179717.84</v>
      </c>
      <c r="M176" s="50">
        <v>187523.82</v>
      </c>
      <c r="N176" s="50">
        <v>213503.73</v>
      </c>
      <c r="O176" s="50">
        <v>178303.6</v>
      </c>
      <c r="P176" s="50">
        <v>175255.95</v>
      </c>
      <c r="Q176" s="50">
        <v>207083.06</v>
      </c>
      <c r="R176" s="50">
        <v>159301.75</v>
      </c>
      <c r="S176" s="50">
        <v>2087464.4</v>
      </c>
    </row>
    <row r="177" spans="1:19" ht="13.5" thickBot="1">
      <c r="A177" s="236" t="str">
        <f t="shared" si="8"/>
        <v>ITALYOther</v>
      </c>
      <c r="B177" s="52" t="str">
        <f t="shared" si="9"/>
        <v>ITALYARTOGRAPH</v>
      </c>
      <c r="C177" s="52" t="str">
        <f t="shared" si="10"/>
        <v>ITALY</v>
      </c>
      <c r="D177" s="52" t="str">
        <f t="shared" si="11"/>
        <v>ARTOGRAPH</v>
      </c>
      <c r="E177" s="588" t="s">
        <v>161</v>
      </c>
      <c r="F177" s="452" t="s">
        <v>602</v>
      </c>
      <c r="G177" s="47">
        <v>4679.4380000000001</v>
      </c>
      <c r="H177" s="47">
        <v>2393.6950000000002</v>
      </c>
      <c r="I177" s="47">
        <v>3148.0050000000001</v>
      </c>
      <c r="J177" s="47">
        <v>3376.828</v>
      </c>
      <c r="K177" s="47">
        <v>3285.5340000000001</v>
      </c>
      <c r="L177" s="47">
        <v>582.05799999999999</v>
      </c>
      <c r="M177" s="47">
        <v>2271.0230000000001</v>
      </c>
      <c r="N177" s="47">
        <v>2782.0219999999999</v>
      </c>
      <c r="O177" s="47">
        <v>1400.867</v>
      </c>
      <c r="P177" s="47">
        <v>4329.3249999999998</v>
      </c>
      <c r="Q177" s="47">
        <v>3603.7289999999998</v>
      </c>
      <c r="R177" s="47">
        <v>3274.4870000000001</v>
      </c>
      <c r="S177" s="48">
        <v>35127.010999999999</v>
      </c>
    </row>
    <row r="178" spans="1:19" ht="13.5" thickBot="1">
      <c r="A178" s="236" t="str">
        <f t="shared" si="8"/>
        <v>ITALYOther</v>
      </c>
      <c r="B178" s="52" t="str">
        <f t="shared" si="9"/>
        <v>ITALYCERNIT</v>
      </c>
      <c r="C178" s="52" t="str">
        <f t="shared" si="10"/>
        <v>ITALY</v>
      </c>
      <c r="D178" s="52" t="str">
        <f t="shared" si="11"/>
        <v>CERNIT</v>
      </c>
      <c r="E178" s="597"/>
      <c r="F178" s="452" t="s">
        <v>648</v>
      </c>
      <c r="G178" s="47">
        <v>905.22699999999998</v>
      </c>
      <c r="H178" s="47">
        <v>235.05799999999999</v>
      </c>
      <c r="I178" s="47">
        <v>271.26600000000002</v>
      </c>
      <c r="J178" s="47">
        <v>247.887</v>
      </c>
      <c r="K178" s="47">
        <v>18.849</v>
      </c>
      <c r="L178" s="47">
        <v>50.104999999999997</v>
      </c>
      <c r="M178" s="47">
        <v>78.381</v>
      </c>
      <c r="N178" s="47">
        <v>27.748000000000001</v>
      </c>
      <c r="O178" s="47">
        <v>11.493</v>
      </c>
      <c r="P178" s="47">
        <v>6.444</v>
      </c>
      <c r="Q178" s="46"/>
      <c r="R178" s="46"/>
      <c r="S178" s="48">
        <v>1852.4580000000001</v>
      </c>
    </row>
    <row r="179" spans="1:19" ht="13.5" thickBot="1">
      <c r="A179" s="236" t="str">
        <f t="shared" si="8"/>
        <v>ITALYCONTE A PARIS</v>
      </c>
      <c r="B179" s="52" t="str">
        <f t="shared" si="9"/>
        <v>ITALYCONTE A PARIS</v>
      </c>
      <c r="C179" s="52" t="str">
        <f t="shared" si="10"/>
        <v>ITALY</v>
      </c>
      <c r="D179" s="52" t="str">
        <f t="shared" si="11"/>
        <v>CONTE A PARIS</v>
      </c>
      <c r="E179" s="597"/>
      <c r="F179" s="452" t="s">
        <v>590</v>
      </c>
      <c r="G179" s="47">
        <v>5424.8509999999997</v>
      </c>
      <c r="H179" s="47">
        <v>3943.8290000000002</v>
      </c>
      <c r="I179" s="47">
        <v>6495.9210000000003</v>
      </c>
      <c r="J179" s="47">
        <v>7479.848</v>
      </c>
      <c r="K179" s="47">
        <v>5896.9009999999998</v>
      </c>
      <c r="L179" s="47">
        <v>966.06399999999996</v>
      </c>
      <c r="M179" s="47">
        <v>9800.4050000000007</v>
      </c>
      <c r="N179" s="47">
        <v>12633.382</v>
      </c>
      <c r="O179" s="47">
        <v>11343.418</v>
      </c>
      <c r="P179" s="47">
        <v>6300.085</v>
      </c>
      <c r="Q179" s="47">
        <v>9743.7510000000002</v>
      </c>
      <c r="R179" s="47">
        <v>7712.6139999999996</v>
      </c>
      <c r="S179" s="48">
        <v>87741.069000000003</v>
      </c>
    </row>
    <row r="180" spans="1:19" ht="13.5" thickBot="1">
      <c r="A180" s="236" t="str">
        <f t="shared" si="8"/>
        <v>ITALYOther</v>
      </c>
      <c r="B180" s="52" t="str">
        <f t="shared" si="9"/>
        <v>ITALYCREAT'</v>
      </c>
      <c r="C180" s="52" t="str">
        <f t="shared" si="10"/>
        <v>ITALY</v>
      </c>
      <c r="D180" s="52" t="str">
        <f t="shared" si="11"/>
        <v>CREAT'</v>
      </c>
      <c r="E180" s="597"/>
      <c r="F180" s="452" t="s">
        <v>610</v>
      </c>
      <c r="G180" s="47">
        <v>54.741</v>
      </c>
      <c r="H180" s="47">
        <v>93.775999999999996</v>
      </c>
      <c r="I180" s="47">
        <v>31.257999999999999</v>
      </c>
      <c r="J180" s="47">
        <v>21.013999999999999</v>
      </c>
      <c r="K180" s="47">
        <v>77.584000000000003</v>
      </c>
      <c r="L180" s="46"/>
      <c r="M180" s="47">
        <v>13.866</v>
      </c>
      <c r="N180" s="47">
        <v>31.257999999999999</v>
      </c>
      <c r="O180" s="46"/>
      <c r="P180" s="46"/>
      <c r="Q180" s="47">
        <v>293.351</v>
      </c>
      <c r="R180" s="47">
        <v>43.44</v>
      </c>
      <c r="S180" s="48">
        <v>660.28800000000001</v>
      </c>
    </row>
    <row r="181" spans="1:19" ht="13.5" thickBot="1">
      <c r="A181" s="236" t="str">
        <f t="shared" si="8"/>
        <v>ITALYOther</v>
      </c>
      <c r="B181" s="52" t="str">
        <f t="shared" si="9"/>
        <v>ITALYDARWI</v>
      </c>
      <c r="C181" s="52" t="str">
        <f t="shared" si="10"/>
        <v>ITALY</v>
      </c>
      <c r="D181" s="52" t="str">
        <f t="shared" si="11"/>
        <v>DARWI</v>
      </c>
      <c r="E181" s="597"/>
      <c r="F181" s="452" t="s">
        <v>649</v>
      </c>
      <c r="G181" s="46"/>
      <c r="H181" s="47">
        <v>3.262</v>
      </c>
      <c r="I181" s="46"/>
      <c r="J181" s="47">
        <v>6.524</v>
      </c>
      <c r="K181" s="47">
        <v>6.2990000000000004</v>
      </c>
      <c r="L181" s="46"/>
      <c r="M181" s="46"/>
      <c r="N181" s="46"/>
      <c r="O181" s="47">
        <v>11.092000000000001</v>
      </c>
      <c r="P181" s="46"/>
      <c r="Q181" s="47">
        <v>5.5460000000000003</v>
      </c>
      <c r="R181" s="46"/>
      <c r="S181" s="48">
        <v>32.722999999999999</v>
      </c>
    </row>
    <row r="182" spans="1:19" ht="13.5" thickBot="1">
      <c r="A182" s="236" t="str">
        <f t="shared" si="8"/>
        <v>ITALYOther</v>
      </c>
      <c r="B182" s="52" t="str">
        <f t="shared" si="9"/>
        <v>ITALYDERWENT</v>
      </c>
      <c r="C182" s="52" t="str">
        <f t="shared" si="10"/>
        <v>ITALY</v>
      </c>
      <c r="D182" s="52" t="str">
        <f t="shared" si="11"/>
        <v>DERWENT</v>
      </c>
      <c r="E182" s="597"/>
      <c r="F182" s="452" t="s">
        <v>612</v>
      </c>
      <c r="G182" s="47">
        <v>16301.907999999999</v>
      </c>
      <c r="H182" s="47">
        <v>15277.589</v>
      </c>
      <c r="I182" s="47">
        <v>18948.306</v>
      </c>
      <c r="J182" s="47">
        <v>16739.73</v>
      </c>
      <c r="K182" s="47">
        <v>14768.867</v>
      </c>
      <c r="L182" s="47">
        <v>5295.4709999999995</v>
      </c>
      <c r="M182" s="47">
        <v>30300.351999999999</v>
      </c>
      <c r="N182" s="47">
        <v>30899.177</v>
      </c>
      <c r="O182" s="47">
        <v>28781.437000000002</v>
      </c>
      <c r="P182" s="47">
        <v>20231.593000000001</v>
      </c>
      <c r="Q182" s="47">
        <v>14174.296</v>
      </c>
      <c r="R182" s="47">
        <v>21213.613000000001</v>
      </c>
      <c r="S182" s="48">
        <v>232932.33900000001</v>
      </c>
    </row>
    <row r="183" spans="1:19" ht="13.5" thickBot="1">
      <c r="A183" s="236" t="str">
        <f t="shared" si="8"/>
        <v>ITALYL&amp;B</v>
      </c>
      <c r="B183" s="52" t="str">
        <f t="shared" si="9"/>
        <v>ITALYL&amp;B</v>
      </c>
      <c r="C183" s="52" t="str">
        <f t="shared" si="10"/>
        <v>ITALY</v>
      </c>
      <c r="D183" s="52" t="str">
        <f t="shared" si="11"/>
        <v>L&amp;B</v>
      </c>
      <c r="E183" s="597"/>
      <c r="F183" s="452" t="s">
        <v>55</v>
      </c>
      <c r="G183" s="47">
        <v>62354.269</v>
      </c>
      <c r="H183" s="47">
        <v>49874.474000000002</v>
      </c>
      <c r="I183" s="47">
        <v>64716.85</v>
      </c>
      <c r="J183" s="47">
        <v>90788.137000000002</v>
      </c>
      <c r="K183" s="47">
        <v>89688.707999999999</v>
      </c>
      <c r="L183" s="47">
        <v>14665.153</v>
      </c>
      <c r="M183" s="47">
        <v>75647.712</v>
      </c>
      <c r="N183" s="47">
        <v>62690.305</v>
      </c>
      <c r="O183" s="47">
        <v>78457.938999999998</v>
      </c>
      <c r="P183" s="47">
        <v>72686.922999999995</v>
      </c>
      <c r="Q183" s="47">
        <v>66092.735000000001</v>
      </c>
      <c r="R183" s="47">
        <v>60048.682999999997</v>
      </c>
      <c r="S183" s="48">
        <v>787711.88800000004</v>
      </c>
    </row>
    <row r="184" spans="1:19" ht="13.5" thickBot="1">
      <c r="A184" s="236" t="str">
        <f t="shared" si="8"/>
        <v>ITALYLETRASET</v>
      </c>
      <c r="B184" s="52" t="str">
        <f t="shared" si="9"/>
        <v>ITALYLETRASET</v>
      </c>
      <c r="C184" s="52" t="str">
        <f t="shared" si="10"/>
        <v>ITALY</v>
      </c>
      <c r="D184" s="52" t="str">
        <f t="shared" si="11"/>
        <v>LETRASET</v>
      </c>
      <c r="E184" s="597"/>
      <c r="F184" s="452" t="s">
        <v>593</v>
      </c>
      <c r="G184" s="47">
        <v>29997.61</v>
      </c>
      <c r="H184" s="47">
        <v>17287.245999999999</v>
      </c>
      <c r="I184" s="47">
        <v>18305.371999999999</v>
      </c>
      <c r="J184" s="47">
        <v>22144.881000000001</v>
      </c>
      <c r="K184" s="47">
        <v>18002.886999999999</v>
      </c>
      <c r="L184" s="47">
        <v>9085.7929999999997</v>
      </c>
      <c r="M184" s="47">
        <v>42509.633999999998</v>
      </c>
      <c r="N184" s="47">
        <v>45651.786</v>
      </c>
      <c r="O184" s="47">
        <v>44030.841999999997</v>
      </c>
      <c r="P184" s="47">
        <v>29736.431</v>
      </c>
      <c r="Q184" s="47">
        <v>33427.17</v>
      </c>
      <c r="R184" s="47">
        <v>32438.742999999999</v>
      </c>
      <c r="S184" s="48">
        <v>342618.39500000002</v>
      </c>
    </row>
    <row r="185" spans="1:19" ht="13.5" thickBot="1">
      <c r="A185" s="236" t="str">
        <f t="shared" si="8"/>
        <v>ITALYLIQUITEX</v>
      </c>
      <c r="B185" s="52" t="str">
        <f t="shared" si="9"/>
        <v>ITALYLIQUITEX</v>
      </c>
      <c r="C185" s="52" t="str">
        <f t="shared" si="10"/>
        <v>ITALY</v>
      </c>
      <c r="D185" s="52" t="str">
        <f t="shared" si="11"/>
        <v>LIQUITEX</v>
      </c>
      <c r="E185" s="597"/>
      <c r="F185" s="452" t="s">
        <v>79</v>
      </c>
      <c r="G185" s="47">
        <v>22089.116999999998</v>
      </c>
      <c r="H185" s="47">
        <v>15802.485000000001</v>
      </c>
      <c r="I185" s="47">
        <v>19447.684000000001</v>
      </c>
      <c r="J185" s="47">
        <v>26550.641</v>
      </c>
      <c r="K185" s="47">
        <v>21254.401000000002</v>
      </c>
      <c r="L185" s="47">
        <v>7130.8469999999998</v>
      </c>
      <c r="M185" s="47">
        <v>24242.169000000002</v>
      </c>
      <c r="N185" s="47">
        <v>19624.991000000002</v>
      </c>
      <c r="O185" s="47">
        <v>20520.099999999999</v>
      </c>
      <c r="P185" s="47">
        <v>18300.543000000001</v>
      </c>
      <c r="Q185" s="47">
        <v>19268.348000000002</v>
      </c>
      <c r="R185" s="47">
        <v>18633.151000000002</v>
      </c>
      <c r="S185" s="48">
        <v>232864.47700000001</v>
      </c>
    </row>
    <row r="186" spans="1:19" ht="13.5" thickBot="1">
      <c r="A186" s="236" t="str">
        <f t="shared" si="8"/>
        <v>ITALYOther</v>
      </c>
      <c r="B186" s="52" t="str">
        <f t="shared" si="9"/>
        <v>ITALYMARKETING</v>
      </c>
      <c r="C186" s="52" t="str">
        <f t="shared" si="10"/>
        <v>ITALY</v>
      </c>
      <c r="D186" s="52" t="str">
        <f t="shared" si="11"/>
        <v>MARKETING</v>
      </c>
      <c r="E186" s="597"/>
      <c r="F186" s="452" t="s">
        <v>594</v>
      </c>
      <c r="G186" s="47">
        <v>996.27099999999996</v>
      </c>
      <c r="H186" s="47">
        <v>605.63499999999999</v>
      </c>
      <c r="I186" s="47">
        <v>936.20799999999997</v>
      </c>
      <c r="J186" s="47">
        <v>691.01700000000005</v>
      </c>
      <c r="K186" s="47">
        <v>744.92200000000003</v>
      </c>
      <c r="L186" s="47">
        <v>320.90499999999997</v>
      </c>
      <c r="M186" s="47">
        <v>651.50800000000004</v>
      </c>
      <c r="N186" s="47">
        <v>-2290.3429999999998</v>
      </c>
      <c r="O186" s="47">
        <v>393.73399999999998</v>
      </c>
      <c r="P186" s="47">
        <v>86.23</v>
      </c>
      <c r="Q186" s="47">
        <v>16.716999999999999</v>
      </c>
      <c r="R186" s="47">
        <v>762.84400000000005</v>
      </c>
      <c r="S186" s="48">
        <v>3915.6480000000001</v>
      </c>
    </row>
    <row r="187" spans="1:19" ht="13.5" thickBot="1">
      <c r="A187" s="236" t="str">
        <f t="shared" si="8"/>
        <v>ITALYOther</v>
      </c>
      <c r="B187" s="52" t="str">
        <f t="shared" si="9"/>
        <v>ITALYMASTERFOAM</v>
      </c>
      <c r="C187" s="52" t="str">
        <f t="shared" si="10"/>
        <v>ITALY</v>
      </c>
      <c r="D187" s="52" t="str">
        <f t="shared" si="11"/>
        <v>MASTERFOAM</v>
      </c>
      <c r="E187" s="597"/>
      <c r="F187" s="452" t="s">
        <v>619</v>
      </c>
      <c r="G187" s="47">
        <v>6894.9380000000001</v>
      </c>
      <c r="H187" s="47">
        <v>6205.5110000000004</v>
      </c>
      <c r="I187" s="47">
        <v>6117.442</v>
      </c>
      <c r="J187" s="47">
        <v>5975.9070000000002</v>
      </c>
      <c r="K187" s="47">
        <v>4109.26</v>
      </c>
      <c r="L187" s="47">
        <v>124.833</v>
      </c>
      <c r="M187" s="47">
        <v>4833.4290000000001</v>
      </c>
      <c r="N187" s="47">
        <v>3988.1350000000002</v>
      </c>
      <c r="O187" s="47">
        <v>4312.91</v>
      </c>
      <c r="P187" s="47">
        <v>3815.7069999999999</v>
      </c>
      <c r="Q187" s="47">
        <v>4811.5349999999999</v>
      </c>
      <c r="R187" s="47">
        <v>5389.06</v>
      </c>
      <c r="S187" s="48">
        <v>56578.667000000001</v>
      </c>
    </row>
    <row r="188" spans="1:19" ht="13.5" thickBot="1">
      <c r="A188" s="236" t="str">
        <f t="shared" si="8"/>
        <v>ITALYOther</v>
      </c>
      <c r="B188" s="52" t="str">
        <f t="shared" si="9"/>
        <v>ITALYMODERN OPTIONS</v>
      </c>
      <c r="C188" s="52" t="str">
        <f t="shared" si="10"/>
        <v>ITALY</v>
      </c>
      <c r="D188" s="52" t="str">
        <f t="shared" si="11"/>
        <v>MODERN OPTIONS</v>
      </c>
      <c r="E188" s="597"/>
      <c r="F188" s="452" t="s">
        <v>596</v>
      </c>
      <c r="G188" s="46"/>
      <c r="H188" s="46"/>
      <c r="I188" s="46"/>
      <c r="J188" s="46"/>
      <c r="K188" s="46"/>
      <c r="L188" s="46"/>
      <c r="M188" s="47">
        <v>88.388000000000005</v>
      </c>
      <c r="N188" s="47">
        <v>43.183999999999997</v>
      </c>
      <c r="O188" s="46"/>
      <c r="P188" s="47">
        <v>38.518999999999998</v>
      </c>
      <c r="Q188" s="47">
        <v>10.026</v>
      </c>
      <c r="R188" s="46"/>
      <c r="S188" s="48">
        <v>180.11699999999999</v>
      </c>
    </row>
    <row r="189" spans="1:19" ht="13.5" thickBot="1">
      <c r="A189" s="236" t="str">
        <f t="shared" si="8"/>
        <v>ITALYOther</v>
      </c>
      <c r="B189" s="52" t="str">
        <f t="shared" si="9"/>
        <v>ITALYNot Specified in Database</v>
      </c>
      <c r="C189" s="52" t="str">
        <f t="shared" si="10"/>
        <v>ITALY</v>
      </c>
      <c r="D189" s="52" t="str">
        <f t="shared" si="11"/>
        <v>Not Specified in Database</v>
      </c>
      <c r="E189" s="597"/>
      <c r="F189" s="452" t="s">
        <v>597</v>
      </c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7">
        <v>431.54599999999999</v>
      </c>
      <c r="S189" s="48">
        <v>431.54599999999999</v>
      </c>
    </row>
    <row r="190" spans="1:19" ht="13.5" thickBot="1">
      <c r="A190" s="236" t="str">
        <f t="shared" si="8"/>
        <v>ITALYREEVES</v>
      </c>
      <c r="B190" s="52" t="str">
        <f t="shared" si="9"/>
        <v>ITALYREEVES</v>
      </c>
      <c r="C190" s="52" t="str">
        <f t="shared" si="10"/>
        <v>ITALY</v>
      </c>
      <c r="D190" s="52" t="str">
        <f t="shared" si="11"/>
        <v>REEVES</v>
      </c>
      <c r="E190" s="597"/>
      <c r="F190" s="452" t="s">
        <v>173</v>
      </c>
      <c r="G190" s="47">
        <v>33192.474000000002</v>
      </c>
      <c r="H190" s="47">
        <v>20318.691999999999</v>
      </c>
      <c r="I190" s="47">
        <v>21821.708999999999</v>
      </c>
      <c r="J190" s="47">
        <v>20961.063999999998</v>
      </c>
      <c r="K190" s="47">
        <v>25135.424999999999</v>
      </c>
      <c r="L190" s="47">
        <v>7434.125</v>
      </c>
      <c r="M190" s="47">
        <v>27890.800999999999</v>
      </c>
      <c r="N190" s="47">
        <v>22015.857</v>
      </c>
      <c r="O190" s="47">
        <v>26170.315999999999</v>
      </c>
      <c r="P190" s="47">
        <v>18370.68</v>
      </c>
      <c r="Q190" s="47">
        <v>25176.924999999999</v>
      </c>
      <c r="R190" s="47">
        <v>31306.875</v>
      </c>
      <c r="S190" s="48">
        <v>279794.94300000003</v>
      </c>
    </row>
    <row r="191" spans="1:19" ht="13.5" thickBot="1">
      <c r="A191" s="236" t="str">
        <f t="shared" si="8"/>
        <v>ITALYSNAZAROO</v>
      </c>
      <c r="B191" s="52" t="str">
        <f t="shared" si="9"/>
        <v>ITALYSNAZAROO</v>
      </c>
      <c r="C191" s="52" t="str">
        <f t="shared" si="10"/>
        <v>ITALY</v>
      </c>
      <c r="D191" s="52" t="str">
        <f t="shared" si="11"/>
        <v>SNAZAROO</v>
      </c>
      <c r="E191" s="597"/>
      <c r="F191" s="452" t="s">
        <v>101</v>
      </c>
      <c r="G191" s="47">
        <v>4632.875</v>
      </c>
      <c r="H191" s="47">
        <v>5378.1689999999999</v>
      </c>
      <c r="I191" s="47">
        <v>5424.9040000000005</v>
      </c>
      <c r="J191" s="47">
        <v>5238.7240000000002</v>
      </c>
      <c r="K191" s="47">
        <v>5338.0339999999997</v>
      </c>
      <c r="L191" s="47">
        <v>1411.722</v>
      </c>
      <c r="M191" s="47">
        <v>6421.7209999999995</v>
      </c>
      <c r="N191" s="47">
        <v>6906.4979999999996</v>
      </c>
      <c r="O191" s="47">
        <v>5571.1880000000001</v>
      </c>
      <c r="P191" s="47">
        <v>7665.2110000000002</v>
      </c>
      <c r="Q191" s="47">
        <v>9583.4269999999997</v>
      </c>
      <c r="R191" s="47">
        <v>6168.9250000000002</v>
      </c>
      <c r="S191" s="48">
        <v>69741.398000000001</v>
      </c>
    </row>
    <row r="192" spans="1:19" ht="13.5" thickBot="1">
      <c r="A192" s="236" t="str">
        <f t="shared" si="8"/>
        <v>ITALYOther</v>
      </c>
      <c r="B192" s="52" t="str">
        <f t="shared" si="9"/>
        <v>ITALYTULIP</v>
      </c>
      <c r="C192" s="52" t="str">
        <f t="shared" si="10"/>
        <v>ITALY</v>
      </c>
      <c r="D192" s="52" t="str">
        <f t="shared" si="11"/>
        <v>TULIP</v>
      </c>
      <c r="E192" s="597"/>
      <c r="F192" s="452" t="s">
        <v>598</v>
      </c>
      <c r="G192" s="47">
        <v>2080.8339999999998</v>
      </c>
      <c r="H192" s="47">
        <v>1620.7909999999999</v>
      </c>
      <c r="I192" s="47">
        <v>1244.5039999999999</v>
      </c>
      <c r="J192" s="47">
        <v>1260.905</v>
      </c>
      <c r="K192" s="46"/>
      <c r="L192" s="46"/>
      <c r="M192" s="46"/>
      <c r="N192" s="46"/>
      <c r="O192" s="46"/>
      <c r="P192" s="46"/>
      <c r="Q192" s="46"/>
      <c r="R192" s="46"/>
      <c r="S192" s="48">
        <v>6207.0339999999997</v>
      </c>
    </row>
    <row r="193" spans="1:19" ht="13.5" thickBot="1">
      <c r="A193" s="236" t="str">
        <f t="shared" si="8"/>
        <v>ITALYWINSOR &amp; NEWTON</v>
      </c>
      <c r="B193" s="52" t="str">
        <f t="shared" si="9"/>
        <v>ITALYWINSOR &amp; NEWTON</v>
      </c>
      <c r="C193" s="52" t="str">
        <f t="shared" si="10"/>
        <v>ITALY</v>
      </c>
      <c r="D193" s="52" t="str">
        <f t="shared" si="11"/>
        <v>WINSOR &amp; NEWTON</v>
      </c>
      <c r="E193" s="597"/>
      <c r="F193" s="452" t="s">
        <v>68</v>
      </c>
      <c r="G193" s="47">
        <v>81877.254000000001</v>
      </c>
      <c r="H193" s="47">
        <v>63586.38</v>
      </c>
      <c r="I193" s="47">
        <v>84718.745999999999</v>
      </c>
      <c r="J193" s="47">
        <v>66176.134999999995</v>
      </c>
      <c r="K193" s="47">
        <v>71578.202000000005</v>
      </c>
      <c r="L193" s="47">
        <v>20604.026000000002</v>
      </c>
      <c r="M193" s="47">
        <v>111198.753</v>
      </c>
      <c r="N193" s="47">
        <v>105914.821</v>
      </c>
      <c r="O193" s="47">
        <v>114967.575</v>
      </c>
      <c r="P193" s="47">
        <v>80068.048999999999</v>
      </c>
      <c r="Q193" s="47">
        <v>88281.130999999994</v>
      </c>
      <c r="R193" s="47">
        <v>82590.247000000003</v>
      </c>
      <c r="S193" s="48">
        <v>971561.31900000002</v>
      </c>
    </row>
    <row r="194" spans="1:19" ht="13.5" thickBot="1">
      <c r="A194" s="236" t="str">
        <f t="shared" si="8"/>
        <v xml:space="preserve">ITALY </v>
      </c>
      <c r="B194" s="52" t="str">
        <f t="shared" si="9"/>
        <v>ITALYAll Brands</v>
      </c>
      <c r="C194" s="52" t="str">
        <f t="shared" si="10"/>
        <v>ITALY</v>
      </c>
      <c r="D194" s="52" t="str">
        <f t="shared" si="11"/>
        <v>All Brands</v>
      </c>
      <c r="E194" s="598"/>
      <c r="F194" s="197" t="s">
        <v>599</v>
      </c>
      <c r="G194" s="50">
        <v>271481.80699999997</v>
      </c>
      <c r="H194" s="50">
        <v>202626.592</v>
      </c>
      <c r="I194" s="50">
        <v>251628.17499999999</v>
      </c>
      <c r="J194" s="50">
        <v>267659.24200000003</v>
      </c>
      <c r="K194" s="50">
        <v>259905.87299999999</v>
      </c>
      <c r="L194" s="50">
        <v>67671.101999999999</v>
      </c>
      <c r="M194" s="50">
        <v>335948.14199999999</v>
      </c>
      <c r="N194" s="50">
        <v>310918.821</v>
      </c>
      <c r="O194" s="50">
        <v>335972.91100000002</v>
      </c>
      <c r="P194" s="50">
        <v>261635.74</v>
      </c>
      <c r="Q194" s="50">
        <v>274488.68699999998</v>
      </c>
      <c r="R194" s="50">
        <v>270014.228</v>
      </c>
      <c r="S194" s="50">
        <v>3109951.32</v>
      </c>
    </row>
    <row r="195" spans="1:19" ht="13.5" thickBot="1">
      <c r="A195" s="236" t="str">
        <f t="shared" si="8"/>
        <v>LATIN AMERICA EXPCONTE A PARIS</v>
      </c>
      <c r="B195" s="52" t="str">
        <f t="shared" si="9"/>
        <v>LATIN AMERICA EXPCONTE A PARIS</v>
      </c>
      <c r="C195" s="52" t="str">
        <f t="shared" si="10"/>
        <v>LATIN AMERICA EXP</v>
      </c>
      <c r="D195" s="52" t="str">
        <f t="shared" si="11"/>
        <v>CONTE A PARIS</v>
      </c>
      <c r="E195" s="588" t="s">
        <v>168</v>
      </c>
      <c r="F195" s="452" t="s">
        <v>590</v>
      </c>
      <c r="G195" s="47">
        <v>4197.9399999999996</v>
      </c>
      <c r="H195" s="47">
        <v>2968.9189999999999</v>
      </c>
      <c r="I195" s="47">
        <v>32171.69</v>
      </c>
      <c r="J195" s="47">
        <v>13328.721</v>
      </c>
      <c r="K195" s="47">
        <v>12994.868</v>
      </c>
      <c r="L195" s="47">
        <v>3922.99</v>
      </c>
      <c r="M195" s="47">
        <v>16505.760999999999</v>
      </c>
      <c r="N195" s="47">
        <v>2075.5929999999998</v>
      </c>
      <c r="O195" s="47">
        <v>31227.918000000001</v>
      </c>
      <c r="P195" s="47">
        <v>1155.51</v>
      </c>
      <c r="Q195" s="47">
        <v>515.32899999999995</v>
      </c>
      <c r="R195" s="47">
        <v>503.23200000000003</v>
      </c>
      <c r="S195" s="48">
        <v>121568.47100000001</v>
      </c>
    </row>
    <row r="196" spans="1:19" ht="13.5" thickBot="1">
      <c r="A196" s="236" t="str">
        <f t="shared" si="8"/>
        <v>LATIN AMERICA EXPOther</v>
      </c>
      <c r="B196" s="52" t="str">
        <f t="shared" si="9"/>
        <v>LATIN AMERICA EXPCREDITS</v>
      </c>
      <c r="C196" s="52" t="str">
        <f t="shared" si="10"/>
        <v>LATIN AMERICA EXP</v>
      </c>
      <c r="D196" s="52" t="str">
        <f t="shared" si="11"/>
        <v>CREDITS</v>
      </c>
      <c r="E196" s="597"/>
      <c r="F196" s="452" t="s">
        <v>591</v>
      </c>
      <c r="G196" s="46"/>
      <c r="H196" s="46"/>
      <c r="I196" s="46"/>
      <c r="J196" s="46"/>
      <c r="K196" s="47">
        <v>-235.87200000000001</v>
      </c>
      <c r="L196" s="46"/>
      <c r="M196" s="46"/>
      <c r="N196" s="46"/>
      <c r="O196" s="47">
        <v>-466.65600000000001</v>
      </c>
      <c r="P196" s="46"/>
      <c r="Q196" s="46"/>
      <c r="R196" s="46"/>
      <c r="S196" s="48">
        <v>-702.52800000000002</v>
      </c>
    </row>
    <row r="197" spans="1:19" ht="13.5" thickBot="1">
      <c r="A197" s="236" t="str">
        <f t="shared" ref="A197:A260" si="12">C197&amp;IF(D197="WINSOR &amp; NEWTON","WINSOR &amp; NEWTON",IF(D197="LIQUITEX","LIQUITEX",IF(D197="L&amp;B","L&amp;B",IF(D197="SNAZAROO","SNAZAROO",IF(D197="REEVES","REEVES",IF(D197="LETRASET","LETRASET",IF(D197="CONTE A PARIS","CONTE A PARIS",IF(D197="All Brands"," ", "Other"))))))))</f>
        <v>LATIN AMERICA EXPOther</v>
      </c>
      <c r="B197" s="52" t="str">
        <f t="shared" ref="B197:B260" si="13">C197&amp;D197</f>
        <v>LATIN AMERICA EXPDERWENT</v>
      </c>
      <c r="C197" s="52" t="str">
        <f t="shared" ref="C197:C260" si="14">IF(E197="",C196,E197)</f>
        <v>LATIN AMERICA EXP</v>
      </c>
      <c r="D197" s="52" t="str">
        <f t="shared" ref="D197:D260" si="15">IF(F197="",D196,F197)</f>
        <v>DERWENT</v>
      </c>
      <c r="E197" s="597"/>
      <c r="F197" s="452" t="s">
        <v>612</v>
      </c>
      <c r="G197" s="46"/>
      <c r="H197" s="47">
        <v>7.2130000000000001</v>
      </c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8">
        <v>7.2130000000000001</v>
      </c>
    </row>
    <row r="198" spans="1:19" ht="13.5" thickBot="1">
      <c r="A198" s="236" t="str">
        <f t="shared" si="12"/>
        <v>LATIN AMERICA EXPOther</v>
      </c>
      <c r="B198" s="52" t="str">
        <f t="shared" si="13"/>
        <v>LATIN AMERICA EXPFABRIANO</v>
      </c>
      <c r="C198" s="52" t="str">
        <f t="shared" si="14"/>
        <v>LATIN AMERICA EXP</v>
      </c>
      <c r="D198" s="52" t="str">
        <f t="shared" si="15"/>
        <v>FABRIANO</v>
      </c>
      <c r="E198" s="597"/>
      <c r="F198" s="452" t="s">
        <v>613</v>
      </c>
      <c r="G198" s="46"/>
      <c r="H198" s="47">
        <v>98.632999999999996</v>
      </c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8">
        <v>98.632999999999996</v>
      </c>
    </row>
    <row r="199" spans="1:19" ht="13.5" thickBot="1">
      <c r="A199" s="236" t="str">
        <f t="shared" si="12"/>
        <v>LATIN AMERICA EXPL&amp;B</v>
      </c>
      <c r="B199" s="52" t="str">
        <f t="shared" si="13"/>
        <v>LATIN AMERICA EXPL&amp;B</v>
      </c>
      <c r="C199" s="52" t="str">
        <f t="shared" si="14"/>
        <v>LATIN AMERICA EXP</v>
      </c>
      <c r="D199" s="52" t="str">
        <f t="shared" si="15"/>
        <v>L&amp;B</v>
      </c>
      <c r="E199" s="597"/>
      <c r="F199" s="452" t="s">
        <v>55</v>
      </c>
      <c r="G199" s="47">
        <v>12159.099</v>
      </c>
      <c r="H199" s="47">
        <v>26592.855</v>
      </c>
      <c r="I199" s="47">
        <v>21894.464</v>
      </c>
      <c r="J199" s="47">
        <v>14836.416999999999</v>
      </c>
      <c r="K199" s="47">
        <v>16071.751</v>
      </c>
      <c r="L199" s="47">
        <v>7407.46</v>
      </c>
      <c r="M199" s="47">
        <v>27746.629000000001</v>
      </c>
      <c r="N199" s="47">
        <v>18464.829000000002</v>
      </c>
      <c r="O199" s="47">
        <v>64941.099000000002</v>
      </c>
      <c r="P199" s="47">
        <v>2934.72</v>
      </c>
      <c r="Q199" s="47">
        <v>22286.974999999999</v>
      </c>
      <c r="R199" s="47">
        <v>9886.2099999999991</v>
      </c>
      <c r="S199" s="48">
        <v>245222.508</v>
      </c>
    </row>
    <row r="200" spans="1:19" ht="13.5" thickBot="1">
      <c r="A200" s="236" t="str">
        <f t="shared" si="12"/>
        <v>LATIN AMERICA EXPLETRASET</v>
      </c>
      <c r="B200" s="52" t="str">
        <f t="shared" si="13"/>
        <v>LATIN AMERICA EXPLETRASET</v>
      </c>
      <c r="C200" s="52" t="str">
        <f t="shared" si="14"/>
        <v>LATIN AMERICA EXP</v>
      </c>
      <c r="D200" s="52" t="str">
        <f t="shared" si="15"/>
        <v>LETRASET</v>
      </c>
      <c r="E200" s="597"/>
      <c r="F200" s="452" t="s">
        <v>593</v>
      </c>
      <c r="G200" s="47">
        <v>4951.8500000000004</v>
      </c>
      <c r="H200" s="47">
        <v>20.282</v>
      </c>
      <c r="I200" s="47">
        <v>8718.9599999999991</v>
      </c>
      <c r="J200" s="47">
        <v>11848.76</v>
      </c>
      <c r="K200" s="46"/>
      <c r="L200" s="46"/>
      <c r="M200" s="46"/>
      <c r="N200" s="47">
        <v>15423.02</v>
      </c>
      <c r="O200" s="46"/>
      <c r="P200" s="47">
        <v>1447.43</v>
      </c>
      <c r="Q200" s="46"/>
      <c r="R200" s="46"/>
      <c r="S200" s="48">
        <v>42410.302000000003</v>
      </c>
    </row>
    <row r="201" spans="1:19" ht="13.5" thickBot="1">
      <c r="A201" s="236" t="str">
        <f t="shared" si="12"/>
        <v>LATIN AMERICA EXPLIQUITEX</v>
      </c>
      <c r="B201" s="52" t="str">
        <f t="shared" si="13"/>
        <v>LATIN AMERICA EXPLIQUITEX</v>
      </c>
      <c r="C201" s="52" t="str">
        <f t="shared" si="14"/>
        <v>LATIN AMERICA EXP</v>
      </c>
      <c r="D201" s="52" t="str">
        <f t="shared" si="15"/>
        <v>LIQUITEX</v>
      </c>
      <c r="E201" s="597"/>
      <c r="F201" s="452" t="s">
        <v>79</v>
      </c>
      <c r="G201" s="47">
        <v>98.78</v>
      </c>
      <c r="H201" s="47">
        <v>640.30399999999997</v>
      </c>
      <c r="I201" s="47">
        <v>0</v>
      </c>
      <c r="J201" s="47">
        <v>4671.4070000000002</v>
      </c>
      <c r="K201" s="47">
        <v>20845.561000000002</v>
      </c>
      <c r="L201" s="47">
        <v>17433.189999999999</v>
      </c>
      <c r="M201" s="46"/>
      <c r="N201" s="47">
        <v>8397.8719999999994</v>
      </c>
      <c r="O201" s="47">
        <v>16481.641</v>
      </c>
      <c r="P201" s="47">
        <v>8948.8009999999995</v>
      </c>
      <c r="Q201" s="46"/>
      <c r="R201" s="47">
        <v>466.096</v>
      </c>
      <c r="S201" s="48">
        <v>77983.652000000002</v>
      </c>
    </row>
    <row r="202" spans="1:19" ht="13.5" thickBot="1">
      <c r="A202" s="236" t="str">
        <f t="shared" si="12"/>
        <v>LATIN AMERICA EXPOther</v>
      </c>
      <c r="B202" s="52" t="str">
        <f t="shared" si="13"/>
        <v>LATIN AMERICA EXPMARKETING</v>
      </c>
      <c r="C202" s="52" t="str">
        <f t="shared" si="14"/>
        <v>LATIN AMERICA EXP</v>
      </c>
      <c r="D202" s="52" t="str">
        <f t="shared" si="15"/>
        <v>MARKETING</v>
      </c>
      <c r="E202" s="597"/>
      <c r="F202" s="452" t="s">
        <v>594</v>
      </c>
      <c r="G202" s="47">
        <v>0</v>
      </c>
      <c r="H202" s="46"/>
      <c r="I202" s="47">
        <v>12.49</v>
      </c>
      <c r="J202" s="47">
        <v>0.85</v>
      </c>
      <c r="K202" s="47">
        <v>143.33000000000001</v>
      </c>
      <c r="L202" s="47">
        <v>27.29</v>
      </c>
      <c r="M202" s="47">
        <v>-27.29</v>
      </c>
      <c r="N202" s="47">
        <v>51.042000000000002</v>
      </c>
      <c r="O202" s="47">
        <v>2.9809999999999999</v>
      </c>
      <c r="P202" s="47">
        <v>0</v>
      </c>
      <c r="Q202" s="46"/>
      <c r="R202" s="47">
        <v>0</v>
      </c>
      <c r="S202" s="48">
        <v>210.69300000000001</v>
      </c>
    </row>
    <row r="203" spans="1:19" ht="13.5" thickBot="1">
      <c r="A203" s="236" t="str">
        <f t="shared" si="12"/>
        <v>LATIN AMERICA EXPREEVES</v>
      </c>
      <c r="B203" s="52" t="str">
        <f t="shared" si="13"/>
        <v>LATIN AMERICA EXPREEVES</v>
      </c>
      <c r="C203" s="52" t="str">
        <f t="shared" si="14"/>
        <v>LATIN AMERICA EXP</v>
      </c>
      <c r="D203" s="52" t="str">
        <f t="shared" si="15"/>
        <v>REEVES</v>
      </c>
      <c r="E203" s="597"/>
      <c r="F203" s="452" t="s">
        <v>173</v>
      </c>
      <c r="G203" s="47">
        <v>97.480999999999995</v>
      </c>
      <c r="H203" s="47">
        <v>77294.538</v>
      </c>
      <c r="I203" s="47">
        <v>5037.8500000000004</v>
      </c>
      <c r="J203" s="47">
        <v>59060.817999999999</v>
      </c>
      <c r="K203" s="47">
        <v>28617.578000000001</v>
      </c>
      <c r="L203" s="47">
        <v>27184.921999999999</v>
      </c>
      <c r="M203" s="47">
        <v>171.82900000000001</v>
      </c>
      <c r="N203" s="47">
        <v>35190.447</v>
      </c>
      <c r="O203" s="47">
        <v>1485.53</v>
      </c>
      <c r="P203" s="47">
        <v>19372.297999999999</v>
      </c>
      <c r="Q203" s="47">
        <v>56.405000000000001</v>
      </c>
      <c r="R203" s="47">
        <v>329.74099999999999</v>
      </c>
      <c r="S203" s="48">
        <v>253899.43700000001</v>
      </c>
    </row>
    <row r="204" spans="1:19" ht="13.5" thickBot="1">
      <c r="A204" s="236" t="str">
        <f t="shared" si="12"/>
        <v>LATIN AMERICA EXPSNAZAROO</v>
      </c>
      <c r="B204" s="52" t="str">
        <f t="shared" si="13"/>
        <v>LATIN AMERICA EXPSNAZAROO</v>
      </c>
      <c r="C204" s="52" t="str">
        <f t="shared" si="14"/>
        <v>LATIN AMERICA EXP</v>
      </c>
      <c r="D204" s="52" t="str">
        <f t="shared" si="15"/>
        <v>SNAZAROO</v>
      </c>
      <c r="E204" s="597"/>
      <c r="F204" s="452" t="s">
        <v>101</v>
      </c>
      <c r="G204" s="47">
        <v>9.1120000000000001</v>
      </c>
      <c r="H204" s="47">
        <v>371.87</v>
      </c>
      <c r="I204" s="46"/>
      <c r="J204" s="47">
        <v>8.7520000000000007</v>
      </c>
      <c r="K204" s="46"/>
      <c r="L204" s="47">
        <v>4259.6400000000003</v>
      </c>
      <c r="M204" s="47">
        <v>293.29899999999998</v>
      </c>
      <c r="N204" s="47">
        <v>38.68</v>
      </c>
      <c r="O204" s="46"/>
      <c r="P204" s="47">
        <v>1447.32</v>
      </c>
      <c r="Q204" s="46"/>
      <c r="R204" s="47">
        <v>5306.7</v>
      </c>
      <c r="S204" s="48">
        <v>11735.373</v>
      </c>
    </row>
    <row r="205" spans="1:19" ht="13.5" thickBot="1">
      <c r="A205" s="236" t="str">
        <f t="shared" si="12"/>
        <v>LATIN AMERICA EXPOther</v>
      </c>
      <c r="B205" s="52" t="str">
        <f t="shared" si="13"/>
        <v>LATIN AMERICA EXPTULIP</v>
      </c>
      <c r="C205" s="52" t="str">
        <f t="shared" si="14"/>
        <v>LATIN AMERICA EXP</v>
      </c>
      <c r="D205" s="52" t="str">
        <f t="shared" si="15"/>
        <v>TULIP</v>
      </c>
      <c r="E205" s="597"/>
      <c r="F205" s="452" t="s">
        <v>598</v>
      </c>
      <c r="G205" s="46"/>
      <c r="H205" s="47">
        <v>170.041</v>
      </c>
      <c r="I205" s="46"/>
      <c r="J205" s="46"/>
      <c r="K205" s="46"/>
      <c r="L205" s="46"/>
      <c r="M205" s="46"/>
      <c r="N205" s="46"/>
      <c r="O205" s="47">
        <v>10.002000000000001</v>
      </c>
      <c r="P205" s="46"/>
      <c r="Q205" s="46"/>
      <c r="R205" s="46"/>
      <c r="S205" s="48">
        <v>180.04300000000001</v>
      </c>
    </row>
    <row r="206" spans="1:19" ht="13.5" thickBot="1">
      <c r="A206" s="236" t="str">
        <f t="shared" si="12"/>
        <v>LATIN AMERICA EXPWINSOR &amp; NEWTON</v>
      </c>
      <c r="B206" s="52" t="str">
        <f t="shared" si="13"/>
        <v>LATIN AMERICA EXPWINSOR &amp; NEWTON</v>
      </c>
      <c r="C206" s="52" t="str">
        <f t="shared" si="14"/>
        <v>LATIN AMERICA EXP</v>
      </c>
      <c r="D206" s="52" t="str">
        <f t="shared" si="15"/>
        <v>WINSOR &amp; NEWTON</v>
      </c>
      <c r="E206" s="597"/>
      <c r="F206" s="452" t="s">
        <v>68</v>
      </c>
      <c r="G206" s="47">
        <v>26153.81</v>
      </c>
      <c r="H206" s="47">
        <v>98960.98</v>
      </c>
      <c r="I206" s="47">
        <v>136869.35999999999</v>
      </c>
      <c r="J206" s="47">
        <v>145328.552</v>
      </c>
      <c r="K206" s="47">
        <v>103504.086</v>
      </c>
      <c r="L206" s="47">
        <v>139726.57</v>
      </c>
      <c r="M206" s="47">
        <v>77291.131999999998</v>
      </c>
      <c r="N206" s="47">
        <v>107110.74</v>
      </c>
      <c r="O206" s="47">
        <v>28751.21</v>
      </c>
      <c r="P206" s="47">
        <v>193729.18100000001</v>
      </c>
      <c r="Q206" s="47">
        <v>33452.593999999997</v>
      </c>
      <c r="R206" s="47">
        <v>32787.86</v>
      </c>
      <c r="S206" s="48">
        <v>1123666.075</v>
      </c>
    </row>
    <row r="207" spans="1:19" ht="13.5" thickBot="1">
      <c r="A207" s="236" t="str">
        <f t="shared" si="12"/>
        <v xml:space="preserve">LATIN AMERICA EXP </v>
      </c>
      <c r="B207" s="52" t="str">
        <f t="shared" si="13"/>
        <v>LATIN AMERICA EXPAll Brands</v>
      </c>
      <c r="C207" s="52" t="str">
        <f t="shared" si="14"/>
        <v>LATIN AMERICA EXP</v>
      </c>
      <c r="D207" s="52" t="str">
        <f t="shared" si="15"/>
        <v>All Brands</v>
      </c>
      <c r="E207" s="598"/>
      <c r="F207" s="197" t="s">
        <v>599</v>
      </c>
      <c r="G207" s="50">
        <v>47668.072</v>
      </c>
      <c r="H207" s="50">
        <v>207125.63500000001</v>
      </c>
      <c r="I207" s="50">
        <v>204704.81400000001</v>
      </c>
      <c r="J207" s="50">
        <v>249084.277</v>
      </c>
      <c r="K207" s="50">
        <v>181941.302</v>
      </c>
      <c r="L207" s="50">
        <v>199962.06200000001</v>
      </c>
      <c r="M207" s="50">
        <v>121981.36</v>
      </c>
      <c r="N207" s="50">
        <v>186752.223</v>
      </c>
      <c r="O207" s="50">
        <v>142433.72500000001</v>
      </c>
      <c r="P207" s="50">
        <v>229035.26</v>
      </c>
      <c r="Q207" s="50">
        <v>56311.303</v>
      </c>
      <c r="R207" s="50">
        <v>49279.839</v>
      </c>
      <c r="S207" s="50">
        <v>1876279.872</v>
      </c>
    </row>
    <row r="208" spans="1:19" ht="13.5" thickBot="1">
      <c r="A208" s="236" t="str">
        <f t="shared" si="12"/>
        <v>MEA EXPOther</v>
      </c>
      <c r="B208" s="52" t="str">
        <f t="shared" si="13"/>
        <v>MEA EXPCOMPONENTS</v>
      </c>
      <c r="C208" s="52" t="str">
        <f t="shared" si="14"/>
        <v>MEA EXP</v>
      </c>
      <c r="D208" s="52" t="str">
        <f t="shared" si="15"/>
        <v>COMPONENTS</v>
      </c>
      <c r="E208" s="588" t="s">
        <v>166</v>
      </c>
      <c r="F208" s="452" t="s">
        <v>589</v>
      </c>
      <c r="G208" s="46"/>
      <c r="H208" s="46"/>
      <c r="I208" s="47">
        <v>4.8079999999999998</v>
      </c>
      <c r="J208" s="47">
        <v>0.9</v>
      </c>
      <c r="K208" s="46"/>
      <c r="L208" s="47">
        <v>22.841999999999999</v>
      </c>
      <c r="M208" s="46"/>
      <c r="N208" s="46"/>
      <c r="O208" s="46"/>
      <c r="P208" s="46"/>
      <c r="Q208" s="46"/>
      <c r="R208" s="46"/>
      <c r="S208" s="48">
        <v>28.55</v>
      </c>
    </row>
    <row r="209" spans="1:19" ht="13.5" thickBot="1">
      <c r="A209" s="236" t="str">
        <f t="shared" si="12"/>
        <v>MEA EXPCONTE A PARIS</v>
      </c>
      <c r="B209" s="52" t="str">
        <f t="shared" si="13"/>
        <v>MEA EXPCONTE A PARIS</v>
      </c>
      <c r="C209" s="52" t="str">
        <f t="shared" si="14"/>
        <v>MEA EXP</v>
      </c>
      <c r="D209" s="52" t="str">
        <f t="shared" si="15"/>
        <v>CONTE A PARIS</v>
      </c>
      <c r="E209" s="597"/>
      <c r="F209" s="452" t="s">
        <v>590</v>
      </c>
      <c r="G209" s="47">
        <v>21675.686000000002</v>
      </c>
      <c r="H209" s="47">
        <v>567.28599999999994</v>
      </c>
      <c r="I209" s="47">
        <v>2016.3</v>
      </c>
      <c r="J209" s="47">
        <v>2318.645</v>
      </c>
      <c r="K209" s="47">
        <v>4310.3720000000003</v>
      </c>
      <c r="L209" s="47">
        <v>3376.826</v>
      </c>
      <c r="M209" s="47">
        <v>14265.179</v>
      </c>
      <c r="N209" s="47">
        <v>32847.771000000001</v>
      </c>
      <c r="O209" s="47">
        <v>6130.6130000000003</v>
      </c>
      <c r="P209" s="47">
        <v>2509.7089999999998</v>
      </c>
      <c r="Q209" s="47">
        <v>105.02800000000001</v>
      </c>
      <c r="R209" s="46"/>
      <c r="S209" s="48">
        <v>90123.414999999994</v>
      </c>
    </row>
    <row r="210" spans="1:19" ht="13.5" thickBot="1">
      <c r="A210" s="236" t="str">
        <f t="shared" si="12"/>
        <v>MEA EXPOther</v>
      </c>
      <c r="B210" s="52" t="str">
        <f t="shared" si="13"/>
        <v>MEA EXPCREDITS</v>
      </c>
      <c r="C210" s="52" t="str">
        <f t="shared" si="14"/>
        <v>MEA EXP</v>
      </c>
      <c r="D210" s="52" t="str">
        <f t="shared" si="15"/>
        <v>CREDITS</v>
      </c>
      <c r="E210" s="597"/>
      <c r="F210" s="452" t="s">
        <v>591</v>
      </c>
      <c r="G210" s="46"/>
      <c r="H210" s="46"/>
      <c r="I210" s="46"/>
      <c r="J210" s="46"/>
      <c r="K210" s="46"/>
      <c r="L210" s="47">
        <v>-2.9780000000000002</v>
      </c>
      <c r="M210" s="46"/>
      <c r="N210" s="46"/>
      <c r="O210" s="47">
        <v>-88.822000000000003</v>
      </c>
      <c r="P210" s="47">
        <v>-36.249000000000002</v>
      </c>
      <c r="Q210" s="47">
        <v>-150.328</v>
      </c>
      <c r="R210" s="46"/>
      <c r="S210" s="48">
        <v>-278.37700000000001</v>
      </c>
    </row>
    <row r="211" spans="1:19" ht="13.5" thickBot="1">
      <c r="A211" s="236" t="str">
        <f t="shared" si="12"/>
        <v>MEA EXPL&amp;B</v>
      </c>
      <c r="B211" s="52" t="str">
        <f t="shared" si="13"/>
        <v>MEA EXPL&amp;B</v>
      </c>
      <c r="C211" s="52" t="str">
        <f t="shared" si="14"/>
        <v>MEA EXP</v>
      </c>
      <c r="D211" s="52" t="str">
        <f t="shared" si="15"/>
        <v>L&amp;B</v>
      </c>
      <c r="E211" s="597"/>
      <c r="F211" s="452" t="s">
        <v>55</v>
      </c>
      <c r="G211" s="47">
        <v>33712.362999999998</v>
      </c>
      <c r="H211" s="47">
        <v>41909.697</v>
      </c>
      <c r="I211" s="47">
        <v>120928.811</v>
      </c>
      <c r="J211" s="47">
        <v>69734.096999999994</v>
      </c>
      <c r="K211" s="47">
        <v>122943.76300000001</v>
      </c>
      <c r="L211" s="47">
        <v>92209.792000000001</v>
      </c>
      <c r="M211" s="47">
        <v>190384.24799999999</v>
      </c>
      <c r="N211" s="47">
        <v>7976.4809999999998</v>
      </c>
      <c r="O211" s="47">
        <v>83142.566000000006</v>
      </c>
      <c r="P211" s="47">
        <v>40666.118999999999</v>
      </c>
      <c r="Q211" s="47">
        <v>20601.882000000001</v>
      </c>
      <c r="R211" s="47">
        <v>56575.591999999997</v>
      </c>
      <c r="S211" s="48">
        <v>880785.41099999996</v>
      </c>
    </row>
    <row r="212" spans="1:19" ht="13.5" thickBot="1">
      <c r="A212" s="236" t="str">
        <f t="shared" si="12"/>
        <v>MEA EXPLETRASET</v>
      </c>
      <c r="B212" s="52" t="str">
        <f t="shared" si="13"/>
        <v>MEA EXPLETRASET</v>
      </c>
      <c r="C212" s="52" t="str">
        <f t="shared" si="14"/>
        <v>MEA EXP</v>
      </c>
      <c r="D212" s="52" t="str">
        <f t="shared" si="15"/>
        <v>LETRASET</v>
      </c>
      <c r="E212" s="597"/>
      <c r="F212" s="452" t="s">
        <v>593</v>
      </c>
      <c r="G212" s="47">
        <v>20448.77</v>
      </c>
      <c r="H212" s="47">
        <v>15125.03</v>
      </c>
      <c r="I212" s="47">
        <v>3947.9169999999999</v>
      </c>
      <c r="J212" s="47">
        <v>52241.27</v>
      </c>
      <c r="K212" s="47">
        <v>16978.014999999999</v>
      </c>
      <c r="L212" s="47">
        <v>48908.3</v>
      </c>
      <c r="M212" s="47">
        <v>21903.75</v>
      </c>
      <c r="N212" s="47">
        <v>5692.31</v>
      </c>
      <c r="O212" s="47">
        <v>43702.553</v>
      </c>
      <c r="P212" s="47">
        <v>6778.67</v>
      </c>
      <c r="Q212" s="47">
        <v>93056.06</v>
      </c>
      <c r="R212" s="47">
        <v>59796.08</v>
      </c>
      <c r="S212" s="48">
        <v>388578.72499999998</v>
      </c>
    </row>
    <row r="213" spans="1:19" ht="13.5" thickBot="1">
      <c r="A213" s="236" t="str">
        <f t="shared" si="12"/>
        <v>MEA EXPLIQUITEX</v>
      </c>
      <c r="B213" s="52" t="str">
        <f t="shared" si="13"/>
        <v>MEA EXPLIQUITEX</v>
      </c>
      <c r="C213" s="52" t="str">
        <f t="shared" si="14"/>
        <v>MEA EXP</v>
      </c>
      <c r="D213" s="52" t="str">
        <f t="shared" si="15"/>
        <v>LIQUITEX</v>
      </c>
      <c r="E213" s="597"/>
      <c r="F213" s="452" t="s">
        <v>79</v>
      </c>
      <c r="G213" s="47">
        <v>9227.6329999999998</v>
      </c>
      <c r="H213" s="47">
        <v>1024.4570000000001</v>
      </c>
      <c r="I213" s="47">
        <v>1564.1310000000001</v>
      </c>
      <c r="J213" s="47">
        <v>1770.499</v>
      </c>
      <c r="K213" s="47">
        <v>5169.643</v>
      </c>
      <c r="L213" s="47">
        <v>15715.92</v>
      </c>
      <c r="M213" s="47">
        <v>19436.133999999998</v>
      </c>
      <c r="N213" s="47">
        <v>71.995999999999995</v>
      </c>
      <c r="O213" s="47">
        <v>29884.202000000001</v>
      </c>
      <c r="P213" s="47">
        <v>5489.5770000000002</v>
      </c>
      <c r="Q213" s="47">
        <v>44098.923999999999</v>
      </c>
      <c r="R213" s="46"/>
      <c r="S213" s="48">
        <v>133453.11600000001</v>
      </c>
    </row>
    <row r="214" spans="1:19" ht="13.5" thickBot="1">
      <c r="A214" s="236" t="str">
        <f t="shared" si="12"/>
        <v>MEA EXPOther</v>
      </c>
      <c r="B214" s="52" t="str">
        <f t="shared" si="13"/>
        <v>MEA EXPMARKETING</v>
      </c>
      <c r="C214" s="52" t="str">
        <f t="shared" si="14"/>
        <v>MEA EXP</v>
      </c>
      <c r="D214" s="52" t="str">
        <f t="shared" si="15"/>
        <v>MARKETING</v>
      </c>
      <c r="E214" s="597"/>
      <c r="F214" s="452" t="s">
        <v>594</v>
      </c>
      <c r="G214" s="47">
        <v>0.01</v>
      </c>
      <c r="H214" s="47">
        <v>0</v>
      </c>
      <c r="I214" s="47">
        <v>0</v>
      </c>
      <c r="J214" s="47">
        <v>0</v>
      </c>
      <c r="K214" s="47">
        <v>0</v>
      </c>
      <c r="L214" s="47">
        <v>0.03</v>
      </c>
      <c r="M214" s="47">
        <v>0</v>
      </c>
      <c r="N214" s="47">
        <v>0.01</v>
      </c>
      <c r="O214" s="47">
        <v>0</v>
      </c>
      <c r="P214" s="47">
        <v>0.12</v>
      </c>
      <c r="Q214" s="47">
        <v>0</v>
      </c>
      <c r="R214" s="47">
        <v>0</v>
      </c>
      <c r="S214" s="48">
        <v>0.17</v>
      </c>
    </row>
    <row r="215" spans="1:19" ht="13.5" thickBot="1">
      <c r="A215" s="236" t="str">
        <f t="shared" si="12"/>
        <v>MEA EXPOther</v>
      </c>
      <c r="B215" s="52" t="str">
        <f t="shared" si="13"/>
        <v>MEA EXPMODERN OPTIONS</v>
      </c>
      <c r="C215" s="52" t="str">
        <f t="shared" si="14"/>
        <v>MEA EXP</v>
      </c>
      <c r="D215" s="52" t="str">
        <f t="shared" si="15"/>
        <v>MODERN OPTIONS</v>
      </c>
      <c r="E215" s="597"/>
      <c r="F215" s="452" t="s">
        <v>596</v>
      </c>
      <c r="G215" s="47">
        <v>30.007999999999999</v>
      </c>
      <c r="H215" s="47">
        <v>23.42</v>
      </c>
      <c r="I215" s="47">
        <v>439.54500000000002</v>
      </c>
      <c r="J215" s="46"/>
      <c r="K215" s="47">
        <v>95.218000000000004</v>
      </c>
      <c r="L215" s="46"/>
      <c r="M215" s="47">
        <v>76.174999999999997</v>
      </c>
      <c r="N215" s="46"/>
      <c r="O215" s="46"/>
      <c r="P215" s="46"/>
      <c r="Q215" s="47">
        <v>336.82400000000001</v>
      </c>
      <c r="R215" s="47">
        <v>47.994</v>
      </c>
      <c r="S215" s="48">
        <v>1049.184</v>
      </c>
    </row>
    <row r="216" spans="1:19" ht="13.5" thickBot="1">
      <c r="A216" s="236" t="str">
        <f t="shared" si="12"/>
        <v>MEA EXPREEVES</v>
      </c>
      <c r="B216" s="52" t="str">
        <f t="shared" si="13"/>
        <v>MEA EXPREEVES</v>
      </c>
      <c r="C216" s="52" t="str">
        <f t="shared" si="14"/>
        <v>MEA EXP</v>
      </c>
      <c r="D216" s="52" t="str">
        <f t="shared" si="15"/>
        <v>REEVES</v>
      </c>
      <c r="E216" s="597"/>
      <c r="F216" s="452" t="s">
        <v>173</v>
      </c>
      <c r="G216" s="47">
        <v>34693.017999999996</v>
      </c>
      <c r="H216" s="47">
        <v>23609.555</v>
      </c>
      <c r="I216" s="47">
        <v>48996.18</v>
      </c>
      <c r="J216" s="47">
        <v>9537.7999999999993</v>
      </c>
      <c r="K216" s="47">
        <v>6412.49</v>
      </c>
      <c r="L216" s="47">
        <v>55730.036</v>
      </c>
      <c r="M216" s="47">
        <v>17783.731</v>
      </c>
      <c r="N216" s="47">
        <v>88098.668000000005</v>
      </c>
      <c r="O216" s="47">
        <v>31950.264999999999</v>
      </c>
      <c r="P216" s="47">
        <v>26864.338</v>
      </c>
      <c r="Q216" s="47">
        <v>21349.726999999999</v>
      </c>
      <c r="R216" s="47">
        <v>398.19</v>
      </c>
      <c r="S216" s="48">
        <v>365423.99800000002</v>
      </c>
    </row>
    <row r="217" spans="1:19" ht="13.5" thickBot="1">
      <c r="A217" s="236" t="str">
        <f t="shared" si="12"/>
        <v>MEA EXPSNAZAROO</v>
      </c>
      <c r="B217" s="52" t="str">
        <f t="shared" si="13"/>
        <v>MEA EXPSNAZAROO</v>
      </c>
      <c r="C217" s="52" t="str">
        <f t="shared" si="14"/>
        <v>MEA EXP</v>
      </c>
      <c r="D217" s="52" t="str">
        <f t="shared" si="15"/>
        <v>SNAZAROO</v>
      </c>
      <c r="E217" s="597"/>
      <c r="F217" s="452" t="s">
        <v>101</v>
      </c>
      <c r="G217" s="47">
        <v>7058.42</v>
      </c>
      <c r="H217" s="47">
        <v>3011.28</v>
      </c>
      <c r="I217" s="47">
        <v>8070.058</v>
      </c>
      <c r="J217" s="47">
        <v>3298.0749999999998</v>
      </c>
      <c r="K217" s="47">
        <v>5766.0730000000003</v>
      </c>
      <c r="L217" s="47">
        <v>1633.05</v>
      </c>
      <c r="M217" s="47">
        <v>180.65799999999999</v>
      </c>
      <c r="N217" s="47">
        <v>2281.66</v>
      </c>
      <c r="O217" s="47">
        <v>15813.871999999999</v>
      </c>
      <c r="P217" s="47">
        <v>2673.0810000000001</v>
      </c>
      <c r="Q217" s="47">
        <v>3937.0070000000001</v>
      </c>
      <c r="R217" s="47">
        <v>6379.3310000000001</v>
      </c>
      <c r="S217" s="48">
        <v>60102.565000000002</v>
      </c>
    </row>
    <row r="218" spans="1:19" ht="13.5" thickBot="1">
      <c r="A218" s="236" t="str">
        <f t="shared" si="12"/>
        <v>MEA EXPOther</v>
      </c>
      <c r="B218" s="52" t="str">
        <f t="shared" si="13"/>
        <v>MEA EXPTULIP</v>
      </c>
      <c r="C218" s="52" t="str">
        <f t="shared" si="14"/>
        <v>MEA EXP</v>
      </c>
      <c r="D218" s="52" t="str">
        <f t="shared" si="15"/>
        <v>TULIP</v>
      </c>
      <c r="E218" s="597"/>
      <c r="F218" s="452" t="s">
        <v>598</v>
      </c>
      <c r="G218" s="47">
        <v>1800.5429999999999</v>
      </c>
      <c r="H218" s="47">
        <v>211.58600000000001</v>
      </c>
      <c r="I218" s="47">
        <v>5.3860000000000001</v>
      </c>
      <c r="J218" s="46"/>
      <c r="K218" s="47">
        <v>10</v>
      </c>
      <c r="L218" s="47">
        <v>53.901000000000003</v>
      </c>
      <c r="M218" s="46"/>
      <c r="N218" s="46"/>
      <c r="O218" s="46"/>
      <c r="P218" s="46"/>
      <c r="Q218" s="46"/>
      <c r="R218" s="46"/>
      <c r="S218" s="48">
        <v>2081.4160000000002</v>
      </c>
    </row>
    <row r="219" spans="1:19" ht="13.5" thickBot="1">
      <c r="A219" s="236" t="str">
        <f t="shared" si="12"/>
        <v>MEA EXPWINSOR &amp; NEWTON</v>
      </c>
      <c r="B219" s="52" t="str">
        <f t="shared" si="13"/>
        <v>MEA EXPWINSOR &amp; NEWTON</v>
      </c>
      <c r="C219" s="52" t="str">
        <f t="shared" si="14"/>
        <v>MEA EXP</v>
      </c>
      <c r="D219" s="52" t="str">
        <f t="shared" si="15"/>
        <v>WINSOR &amp; NEWTON</v>
      </c>
      <c r="E219" s="597"/>
      <c r="F219" s="452" t="s">
        <v>68</v>
      </c>
      <c r="G219" s="47">
        <v>97631.97</v>
      </c>
      <c r="H219" s="47">
        <v>156143.76800000001</v>
      </c>
      <c r="I219" s="47">
        <v>96191.99</v>
      </c>
      <c r="J219" s="47">
        <v>1955.7</v>
      </c>
      <c r="K219" s="47">
        <v>72870.812000000005</v>
      </c>
      <c r="L219" s="47">
        <v>226999.13</v>
      </c>
      <c r="M219" s="47">
        <v>91552.83</v>
      </c>
      <c r="N219" s="47">
        <v>421895.48</v>
      </c>
      <c r="O219" s="47">
        <v>217306.52900000001</v>
      </c>
      <c r="P219" s="47">
        <v>83393.850999999995</v>
      </c>
      <c r="Q219" s="47">
        <v>334955.01</v>
      </c>
      <c r="R219" s="47">
        <v>225810.897</v>
      </c>
      <c r="S219" s="48">
        <v>2026707.9669999999</v>
      </c>
    </row>
    <row r="220" spans="1:19" ht="13.5" thickBot="1">
      <c r="A220" s="236" t="str">
        <f t="shared" si="12"/>
        <v xml:space="preserve">MEA EXP </v>
      </c>
      <c r="B220" s="52" t="str">
        <f t="shared" si="13"/>
        <v>MEA EXPAll Brands</v>
      </c>
      <c r="C220" s="52" t="str">
        <f t="shared" si="14"/>
        <v>MEA EXP</v>
      </c>
      <c r="D220" s="52" t="str">
        <f t="shared" si="15"/>
        <v>All Brands</v>
      </c>
      <c r="E220" s="598"/>
      <c r="F220" s="197" t="s">
        <v>599</v>
      </c>
      <c r="G220" s="50">
        <v>226278.421</v>
      </c>
      <c r="H220" s="50">
        <v>241626.079</v>
      </c>
      <c r="I220" s="50">
        <v>282165.12599999999</v>
      </c>
      <c r="J220" s="50">
        <v>140856.986</v>
      </c>
      <c r="K220" s="50">
        <v>234556.386</v>
      </c>
      <c r="L220" s="50">
        <v>444646.84899999999</v>
      </c>
      <c r="M220" s="50">
        <v>355582.70500000002</v>
      </c>
      <c r="N220" s="50">
        <v>558864.37600000005</v>
      </c>
      <c r="O220" s="50">
        <v>427841.77799999999</v>
      </c>
      <c r="P220" s="50">
        <v>168339.21599999999</v>
      </c>
      <c r="Q220" s="50">
        <v>518290.13400000002</v>
      </c>
      <c r="R220" s="50">
        <v>349008.08399999997</v>
      </c>
      <c r="S220" s="50">
        <v>3948056.14</v>
      </c>
    </row>
    <row r="221" spans="1:19" ht="13.5" thickBot="1">
      <c r="A221" s="236" t="str">
        <f t="shared" si="12"/>
        <v>NORDICSOther</v>
      </c>
      <c r="B221" s="52" t="str">
        <f t="shared" si="13"/>
        <v>NORDICSAIRFIX</v>
      </c>
      <c r="C221" s="52" t="str">
        <f t="shared" si="14"/>
        <v>NORDICS</v>
      </c>
      <c r="D221" s="52" t="str">
        <f t="shared" si="15"/>
        <v>AIRFIX</v>
      </c>
      <c r="E221" s="588" t="s">
        <v>159</v>
      </c>
      <c r="F221" s="452" t="s">
        <v>650</v>
      </c>
      <c r="G221" s="47">
        <v>1498.78</v>
      </c>
      <c r="H221" s="47">
        <v>-2331.2530000000002</v>
      </c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8">
        <v>-832.47299999999996</v>
      </c>
    </row>
    <row r="222" spans="1:19" ht="13.5" thickBot="1">
      <c r="A222" s="236" t="str">
        <f t="shared" si="12"/>
        <v>NORDICSOther</v>
      </c>
      <c r="B222" s="52" t="str">
        <f t="shared" si="13"/>
        <v>NORDICSARCHES</v>
      </c>
      <c r="C222" s="52" t="str">
        <f t="shared" si="14"/>
        <v>NORDICS</v>
      </c>
      <c r="D222" s="52" t="str">
        <f t="shared" si="15"/>
        <v>ARCHES</v>
      </c>
      <c r="E222" s="597"/>
      <c r="F222" s="452" t="s">
        <v>651</v>
      </c>
      <c r="G222" s="47">
        <v>357.51499999999999</v>
      </c>
      <c r="H222" s="47">
        <v>1133.423</v>
      </c>
      <c r="I222" s="47">
        <v>227.30699999999999</v>
      </c>
      <c r="J222" s="47">
        <v>374.77800000000002</v>
      </c>
      <c r="K222" s="47">
        <v>290.505</v>
      </c>
      <c r="L222" s="47">
        <v>111.02</v>
      </c>
      <c r="M222" s="47">
        <v>177.50800000000001</v>
      </c>
      <c r="N222" s="47">
        <v>379.36700000000002</v>
      </c>
      <c r="O222" s="47">
        <v>453.79300000000001</v>
      </c>
      <c r="P222" s="47">
        <v>55.298000000000002</v>
      </c>
      <c r="Q222" s="47">
        <v>26.355</v>
      </c>
      <c r="R222" s="47">
        <v>435.166</v>
      </c>
      <c r="S222" s="48">
        <v>4022.0349999999999</v>
      </c>
    </row>
    <row r="223" spans="1:19" ht="13.5" thickBot="1">
      <c r="A223" s="236" t="str">
        <f t="shared" si="12"/>
        <v>NORDICSOther</v>
      </c>
      <c r="B223" s="52" t="str">
        <f t="shared" si="13"/>
        <v>NORDICSBECKERS A</v>
      </c>
      <c r="C223" s="52" t="str">
        <f t="shared" si="14"/>
        <v>NORDICS</v>
      </c>
      <c r="D223" s="52" t="str">
        <f t="shared" si="15"/>
        <v>BECKERS A</v>
      </c>
      <c r="E223" s="597"/>
      <c r="F223" s="452" t="s">
        <v>652</v>
      </c>
      <c r="G223" s="47">
        <v>14468.834999999999</v>
      </c>
      <c r="H223" s="47">
        <v>13755.134</v>
      </c>
      <c r="I223" s="47">
        <v>11174.712</v>
      </c>
      <c r="J223" s="47">
        <v>8684.6849999999995</v>
      </c>
      <c r="K223" s="47">
        <v>12472.6</v>
      </c>
      <c r="L223" s="47">
        <v>14355.731</v>
      </c>
      <c r="M223" s="47">
        <v>17870.724999999999</v>
      </c>
      <c r="N223" s="47">
        <v>20756.142</v>
      </c>
      <c r="O223" s="47">
        <v>15045.457</v>
      </c>
      <c r="P223" s="47">
        <v>10928.803</v>
      </c>
      <c r="Q223" s="47">
        <v>16433.295999999998</v>
      </c>
      <c r="R223" s="47">
        <v>11598.028</v>
      </c>
      <c r="S223" s="48">
        <v>167544.14799999999</v>
      </c>
    </row>
    <row r="224" spans="1:19" ht="13.5" thickBot="1">
      <c r="A224" s="236" t="str">
        <f t="shared" si="12"/>
        <v>NORDICSOther</v>
      </c>
      <c r="B224" s="52" t="str">
        <f t="shared" si="13"/>
        <v>NORDICSCANSON</v>
      </c>
      <c r="C224" s="52" t="str">
        <f t="shared" si="14"/>
        <v>NORDICS</v>
      </c>
      <c r="D224" s="52" t="str">
        <f t="shared" si="15"/>
        <v>CANSON</v>
      </c>
      <c r="E224" s="597"/>
      <c r="F224" s="452" t="s">
        <v>653</v>
      </c>
      <c r="G224" s="47">
        <v>18990.259999999998</v>
      </c>
      <c r="H224" s="47">
        <v>23277.238000000001</v>
      </c>
      <c r="I224" s="47">
        <v>20060.856</v>
      </c>
      <c r="J224" s="47">
        <v>13843.535</v>
      </c>
      <c r="K224" s="47">
        <v>10323.744000000001</v>
      </c>
      <c r="L224" s="47">
        <v>20191.39</v>
      </c>
      <c r="M224" s="47">
        <v>23428.376</v>
      </c>
      <c r="N224" s="47">
        <v>17920.449000000001</v>
      </c>
      <c r="O224" s="47">
        <v>26210.652999999998</v>
      </c>
      <c r="P224" s="47">
        <v>15650.251</v>
      </c>
      <c r="Q224" s="47">
        <v>9170.4869999999992</v>
      </c>
      <c r="R224" s="47">
        <v>23427.684000000001</v>
      </c>
      <c r="S224" s="48">
        <v>222494.92300000001</v>
      </c>
    </row>
    <row r="225" spans="1:19" ht="13.5" thickBot="1">
      <c r="A225" s="236" t="str">
        <f t="shared" si="12"/>
        <v>NORDICSOther</v>
      </c>
      <c r="B225" s="52" t="str">
        <f t="shared" si="13"/>
        <v>NORDICSCERNIT</v>
      </c>
      <c r="C225" s="52" t="str">
        <f t="shared" si="14"/>
        <v>NORDICS</v>
      </c>
      <c r="D225" s="52" t="str">
        <f t="shared" si="15"/>
        <v>CERNIT</v>
      </c>
      <c r="E225" s="597"/>
      <c r="F225" s="452" t="s">
        <v>648</v>
      </c>
      <c r="G225" s="47">
        <v>4455.5150000000003</v>
      </c>
      <c r="H225" s="47">
        <v>4236.9939999999997</v>
      </c>
      <c r="I225" s="47">
        <v>5663.2439999999997</v>
      </c>
      <c r="J225" s="47">
        <v>1604.1790000000001</v>
      </c>
      <c r="K225" s="47">
        <v>3230.9360000000001</v>
      </c>
      <c r="L225" s="47">
        <v>4078.5749999999998</v>
      </c>
      <c r="M225" s="47">
        <v>8213.6260000000002</v>
      </c>
      <c r="N225" s="47">
        <v>9810.3989999999994</v>
      </c>
      <c r="O225" s="47">
        <v>12224.985000000001</v>
      </c>
      <c r="P225" s="47">
        <v>9275.8639999999996</v>
      </c>
      <c r="Q225" s="47">
        <v>2872.2109999999998</v>
      </c>
      <c r="R225" s="47">
        <v>2364.4459999999999</v>
      </c>
      <c r="S225" s="48">
        <v>68030.974000000002</v>
      </c>
    </row>
    <row r="226" spans="1:19" ht="13.5" thickBot="1">
      <c r="A226" s="236" t="str">
        <f t="shared" si="12"/>
        <v>NORDICSOther</v>
      </c>
      <c r="B226" s="52" t="str">
        <f t="shared" si="13"/>
        <v>NORDICSCOMPONENTS</v>
      </c>
      <c r="C226" s="52" t="str">
        <f t="shared" si="14"/>
        <v>NORDICS</v>
      </c>
      <c r="D226" s="52" t="str">
        <f t="shared" si="15"/>
        <v>COMPONENTS</v>
      </c>
      <c r="E226" s="597"/>
      <c r="F226" s="452" t="s">
        <v>589</v>
      </c>
      <c r="G226" s="47">
        <v>41.543999999999997</v>
      </c>
      <c r="H226" s="47">
        <v>14.557</v>
      </c>
      <c r="I226" s="47">
        <v>22.899000000000001</v>
      </c>
      <c r="J226" s="47">
        <v>13.821</v>
      </c>
      <c r="K226" s="47">
        <v>72.974999999999994</v>
      </c>
      <c r="L226" s="47">
        <v>27.673999999999999</v>
      </c>
      <c r="M226" s="47">
        <v>47.984999999999999</v>
      </c>
      <c r="N226" s="47">
        <v>73.911000000000001</v>
      </c>
      <c r="O226" s="47">
        <v>168.39099999999999</v>
      </c>
      <c r="P226" s="47">
        <v>40.264000000000003</v>
      </c>
      <c r="Q226" s="46"/>
      <c r="R226" s="47">
        <v>51.832999999999998</v>
      </c>
      <c r="S226" s="48">
        <v>575.85400000000004</v>
      </c>
    </row>
    <row r="227" spans="1:19" ht="13.5" thickBot="1">
      <c r="A227" s="236" t="str">
        <f t="shared" si="12"/>
        <v>NORDICSCONTE A PARIS</v>
      </c>
      <c r="B227" s="52" t="str">
        <f t="shared" si="13"/>
        <v>NORDICSCONTE A PARIS</v>
      </c>
      <c r="C227" s="52" t="str">
        <f t="shared" si="14"/>
        <v>NORDICS</v>
      </c>
      <c r="D227" s="52" t="str">
        <f t="shared" si="15"/>
        <v>CONTE A PARIS</v>
      </c>
      <c r="E227" s="597"/>
      <c r="F227" s="452" t="s">
        <v>590</v>
      </c>
      <c r="G227" s="47">
        <v>288.18799999999999</v>
      </c>
      <c r="H227" s="47">
        <v>1087.9849999999999</v>
      </c>
      <c r="I227" s="47">
        <v>1540.19</v>
      </c>
      <c r="J227" s="47">
        <v>675.38599999999997</v>
      </c>
      <c r="K227" s="47">
        <v>358.13299999999998</v>
      </c>
      <c r="L227" s="47">
        <v>358.77199999999999</v>
      </c>
      <c r="M227" s="47">
        <v>467.24599999999998</v>
      </c>
      <c r="N227" s="47">
        <v>418.64800000000002</v>
      </c>
      <c r="O227" s="47">
        <v>797.25400000000002</v>
      </c>
      <c r="P227" s="47">
        <v>397.25</v>
      </c>
      <c r="Q227" s="47">
        <v>1194.018</v>
      </c>
      <c r="R227" s="47">
        <v>1375.963</v>
      </c>
      <c r="S227" s="48">
        <v>8959.0329999999994</v>
      </c>
    </row>
    <row r="228" spans="1:19" ht="13.5" thickBot="1">
      <c r="A228" s="236" t="str">
        <f t="shared" si="12"/>
        <v>NORDICSOther</v>
      </c>
      <c r="B228" s="52" t="str">
        <f t="shared" si="13"/>
        <v>NORDICSCREAT'</v>
      </c>
      <c r="C228" s="52" t="str">
        <f t="shared" si="14"/>
        <v>NORDICS</v>
      </c>
      <c r="D228" s="52" t="str">
        <f t="shared" si="15"/>
        <v>CREAT'</v>
      </c>
      <c r="E228" s="597"/>
      <c r="F228" s="452" t="s">
        <v>610</v>
      </c>
      <c r="G228" s="46"/>
      <c r="H228" s="46"/>
      <c r="I228" s="46"/>
      <c r="J228" s="46"/>
      <c r="K228" s="47">
        <v>72.424000000000007</v>
      </c>
      <c r="L228" s="47">
        <v>3.2679999999999998</v>
      </c>
      <c r="M228" s="46"/>
      <c r="N228" s="46"/>
      <c r="O228" s="46"/>
      <c r="P228" s="46"/>
      <c r="Q228" s="46"/>
      <c r="R228" s="46"/>
      <c r="S228" s="48">
        <v>75.691999999999993</v>
      </c>
    </row>
    <row r="229" spans="1:19" ht="13.5" thickBot="1">
      <c r="A229" s="236" t="str">
        <f t="shared" si="12"/>
        <v>NORDICSOther</v>
      </c>
      <c r="B229" s="52" t="str">
        <f t="shared" si="13"/>
        <v>NORDICSDARWI</v>
      </c>
      <c r="C229" s="52" t="str">
        <f t="shared" si="14"/>
        <v>NORDICS</v>
      </c>
      <c r="D229" s="52" t="str">
        <f t="shared" si="15"/>
        <v>DARWI</v>
      </c>
      <c r="E229" s="597"/>
      <c r="F229" s="452" t="s">
        <v>649</v>
      </c>
      <c r="G229" s="47">
        <v>113.78</v>
      </c>
      <c r="H229" s="47">
        <v>53.615000000000002</v>
      </c>
      <c r="I229" s="47">
        <v>43.018000000000001</v>
      </c>
      <c r="J229" s="47">
        <v>30.007000000000001</v>
      </c>
      <c r="K229" s="47">
        <v>94.429000000000002</v>
      </c>
      <c r="L229" s="47">
        <v>77.775999999999996</v>
      </c>
      <c r="M229" s="47">
        <v>133.721</v>
      </c>
      <c r="N229" s="47">
        <v>108.419</v>
      </c>
      <c r="O229" s="47">
        <v>96.69</v>
      </c>
      <c r="P229" s="47">
        <v>66.856999999999999</v>
      </c>
      <c r="Q229" s="47">
        <v>77.826999999999998</v>
      </c>
      <c r="R229" s="47">
        <v>69.426000000000002</v>
      </c>
      <c r="S229" s="48">
        <v>965.56500000000005</v>
      </c>
    </row>
    <row r="230" spans="1:19" ht="13.5" thickBot="1">
      <c r="A230" s="236" t="str">
        <f t="shared" si="12"/>
        <v>NORDICSOther</v>
      </c>
      <c r="B230" s="52" t="str">
        <f t="shared" si="13"/>
        <v>NORDICSDEKORIMA</v>
      </c>
      <c r="C230" s="52" t="str">
        <f t="shared" si="14"/>
        <v>NORDICS</v>
      </c>
      <c r="D230" s="52" t="str">
        <f t="shared" si="15"/>
        <v>DEKORIMA</v>
      </c>
      <c r="E230" s="597"/>
      <c r="F230" s="452" t="s">
        <v>654</v>
      </c>
      <c r="G230" s="47">
        <v>21137.535</v>
      </c>
      <c r="H230" s="47">
        <v>54421.152999999998</v>
      </c>
      <c r="I230" s="47">
        <v>33923.995000000003</v>
      </c>
      <c r="J230" s="47">
        <v>13364.844999999999</v>
      </c>
      <c r="K230" s="47">
        <v>13934.342000000001</v>
      </c>
      <c r="L230" s="47">
        <v>20122.901000000002</v>
      </c>
      <c r="M230" s="47">
        <v>35800.675999999999</v>
      </c>
      <c r="N230" s="47">
        <v>39965.230000000003</v>
      </c>
      <c r="O230" s="47">
        <v>43698.557999999997</v>
      </c>
      <c r="P230" s="47">
        <v>36468.010999999999</v>
      </c>
      <c r="Q230" s="47">
        <v>27778.815999999999</v>
      </c>
      <c r="R230" s="47">
        <v>26522.063999999998</v>
      </c>
      <c r="S230" s="48">
        <v>367138.12599999999</v>
      </c>
    </row>
    <row r="231" spans="1:19" ht="13.5" thickBot="1">
      <c r="A231" s="236" t="str">
        <f t="shared" si="12"/>
        <v>NORDICSOther</v>
      </c>
      <c r="B231" s="52" t="str">
        <f t="shared" si="13"/>
        <v>NORDICSDERWENT</v>
      </c>
      <c r="C231" s="52" t="str">
        <f t="shared" si="14"/>
        <v>NORDICS</v>
      </c>
      <c r="D231" s="52" t="str">
        <f t="shared" si="15"/>
        <v>DERWENT</v>
      </c>
      <c r="E231" s="597"/>
      <c r="F231" s="452" t="s">
        <v>612</v>
      </c>
      <c r="G231" s="47">
        <v>17880.341</v>
      </c>
      <c r="H231" s="47">
        <v>22785.522000000001</v>
      </c>
      <c r="I231" s="47">
        <v>13816.922</v>
      </c>
      <c r="J231" s="47">
        <v>14981.744000000001</v>
      </c>
      <c r="K231" s="47">
        <v>12957.034</v>
      </c>
      <c r="L231" s="47">
        <v>33519.826000000001</v>
      </c>
      <c r="M231" s="47">
        <v>18059.707999999999</v>
      </c>
      <c r="N231" s="47">
        <v>27794.09</v>
      </c>
      <c r="O231" s="47">
        <v>34590.016000000003</v>
      </c>
      <c r="P231" s="47">
        <v>55431.072999999997</v>
      </c>
      <c r="Q231" s="47">
        <v>13764.831</v>
      </c>
      <c r="R231" s="47">
        <v>24332.488000000001</v>
      </c>
      <c r="S231" s="48">
        <v>289913.59499999997</v>
      </c>
    </row>
    <row r="232" spans="1:19" ht="13.5" thickBot="1">
      <c r="A232" s="236" t="str">
        <f t="shared" si="12"/>
        <v>NORDICSOther</v>
      </c>
      <c r="B232" s="52" t="str">
        <f t="shared" si="13"/>
        <v>NORDICSDYLON</v>
      </c>
      <c r="C232" s="52" t="str">
        <f t="shared" si="14"/>
        <v>NORDICS</v>
      </c>
      <c r="D232" s="52" t="str">
        <f t="shared" si="15"/>
        <v>DYLON</v>
      </c>
      <c r="E232" s="597"/>
      <c r="F232" s="452" t="s">
        <v>655</v>
      </c>
      <c r="G232" s="46"/>
      <c r="H232" s="46"/>
      <c r="I232" s="46"/>
      <c r="J232" s="47">
        <v>323.16300000000001</v>
      </c>
      <c r="K232" s="46"/>
      <c r="L232" s="46"/>
      <c r="M232" s="46"/>
      <c r="N232" s="47">
        <v>129.16</v>
      </c>
      <c r="O232" s="46"/>
      <c r="P232" s="46"/>
      <c r="Q232" s="46"/>
      <c r="R232" s="46"/>
      <c r="S232" s="48">
        <v>452.32299999999998</v>
      </c>
    </row>
    <row r="233" spans="1:19" ht="13.5" thickBot="1">
      <c r="A233" s="236" t="str">
        <f t="shared" si="12"/>
        <v>NORDICSOther</v>
      </c>
      <c r="B233" s="52" t="str">
        <f t="shared" si="13"/>
        <v>NORDICSHUMBROL</v>
      </c>
      <c r="C233" s="52" t="str">
        <f t="shared" si="14"/>
        <v>NORDICS</v>
      </c>
      <c r="D233" s="52" t="str">
        <f t="shared" si="15"/>
        <v>HUMBROL</v>
      </c>
      <c r="E233" s="597"/>
      <c r="F233" s="452" t="s">
        <v>631</v>
      </c>
      <c r="G233" s="47">
        <v>9005.4410000000007</v>
      </c>
      <c r="H233" s="47">
        <v>7759.924</v>
      </c>
      <c r="I233" s="47">
        <v>8659.35</v>
      </c>
      <c r="J233" s="47">
        <v>33167.332999999999</v>
      </c>
      <c r="K233" s="46"/>
      <c r="L233" s="47">
        <v>55.527000000000001</v>
      </c>
      <c r="M233" s="46"/>
      <c r="N233" s="46"/>
      <c r="O233" s="46"/>
      <c r="P233" s="46"/>
      <c r="Q233" s="46"/>
      <c r="R233" s="46"/>
      <c r="S233" s="48">
        <v>58647.574999999997</v>
      </c>
    </row>
    <row r="234" spans="1:19" ht="13.5" thickBot="1">
      <c r="A234" s="236" t="str">
        <f t="shared" si="12"/>
        <v>NORDICSL&amp;B</v>
      </c>
      <c r="B234" s="52" t="str">
        <f t="shared" si="13"/>
        <v>NORDICSL&amp;B</v>
      </c>
      <c r="C234" s="52" t="str">
        <f t="shared" si="14"/>
        <v>NORDICS</v>
      </c>
      <c r="D234" s="52" t="str">
        <f t="shared" si="15"/>
        <v>L&amp;B</v>
      </c>
      <c r="E234" s="597"/>
      <c r="F234" s="452" t="s">
        <v>55</v>
      </c>
      <c r="G234" s="47">
        <v>41060.190999999999</v>
      </c>
      <c r="H234" s="47">
        <v>26498.502</v>
      </c>
      <c r="I234" s="47">
        <v>28395.542000000001</v>
      </c>
      <c r="J234" s="47">
        <v>28485.626</v>
      </c>
      <c r="K234" s="47">
        <v>36661.247000000003</v>
      </c>
      <c r="L234" s="47">
        <v>41145.917999999998</v>
      </c>
      <c r="M234" s="47">
        <v>32963.735000000001</v>
      </c>
      <c r="N234" s="47">
        <v>50162.569000000003</v>
      </c>
      <c r="O234" s="47">
        <v>62735.108</v>
      </c>
      <c r="P234" s="47">
        <v>37982.767</v>
      </c>
      <c r="Q234" s="47">
        <v>28666.125</v>
      </c>
      <c r="R234" s="47">
        <v>21345.054</v>
      </c>
      <c r="S234" s="48">
        <v>436102.38400000002</v>
      </c>
    </row>
    <row r="235" spans="1:19" ht="13.5" thickBot="1">
      <c r="A235" s="236" t="str">
        <f t="shared" si="12"/>
        <v>NORDICSLETRASET</v>
      </c>
      <c r="B235" s="52" t="str">
        <f t="shared" si="13"/>
        <v>NORDICSLETRASET</v>
      </c>
      <c r="C235" s="52" t="str">
        <f t="shared" si="14"/>
        <v>NORDICS</v>
      </c>
      <c r="D235" s="52" t="str">
        <f t="shared" si="15"/>
        <v>LETRASET</v>
      </c>
      <c r="E235" s="597"/>
      <c r="F235" s="452" t="s">
        <v>593</v>
      </c>
      <c r="G235" s="47">
        <v>33854.635999999999</v>
      </c>
      <c r="H235" s="47">
        <v>30409.447</v>
      </c>
      <c r="I235" s="47">
        <v>43325.553999999996</v>
      </c>
      <c r="J235" s="47">
        <v>19324.280999999999</v>
      </c>
      <c r="K235" s="47">
        <v>17202.669000000002</v>
      </c>
      <c r="L235" s="47">
        <v>38087.769999999997</v>
      </c>
      <c r="M235" s="47">
        <v>50463.767</v>
      </c>
      <c r="N235" s="47">
        <v>59546</v>
      </c>
      <c r="O235" s="47">
        <v>38037.870000000003</v>
      </c>
      <c r="P235" s="47">
        <v>41712.139000000003</v>
      </c>
      <c r="Q235" s="47">
        <v>32583.983</v>
      </c>
      <c r="R235" s="47">
        <v>28830.745999999999</v>
      </c>
      <c r="S235" s="48">
        <v>433378.86200000002</v>
      </c>
    </row>
    <row r="236" spans="1:19" ht="13.5" thickBot="1">
      <c r="A236" s="236" t="str">
        <f t="shared" si="12"/>
        <v>NORDICSLIQUITEX</v>
      </c>
      <c r="B236" s="52" t="str">
        <f t="shared" si="13"/>
        <v>NORDICSLIQUITEX</v>
      </c>
      <c r="C236" s="52" t="str">
        <f t="shared" si="14"/>
        <v>NORDICS</v>
      </c>
      <c r="D236" s="52" t="str">
        <f t="shared" si="15"/>
        <v>LIQUITEX</v>
      </c>
      <c r="E236" s="597"/>
      <c r="F236" s="452" t="s">
        <v>79</v>
      </c>
      <c r="G236" s="47">
        <v>32441.383000000002</v>
      </c>
      <c r="H236" s="47">
        <v>36604.292000000001</v>
      </c>
      <c r="I236" s="47">
        <v>31456.216</v>
      </c>
      <c r="J236" s="47">
        <v>26758.804</v>
      </c>
      <c r="K236" s="47">
        <v>29979.525000000001</v>
      </c>
      <c r="L236" s="47">
        <v>39680.623</v>
      </c>
      <c r="M236" s="47">
        <v>42563.002</v>
      </c>
      <c r="N236" s="47">
        <v>39216.427000000003</v>
      </c>
      <c r="O236" s="47">
        <v>49741.061999999998</v>
      </c>
      <c r="P236" s="47">
        <v>38252.010999999999</v>
      </c>
      <c r="Q236" s="47">
        <v>36280.258999999998</v>
      </c>
      <c r="R236" s="47">
        <v>35058.447</v>
      </c>
      <c r="S236" s="48">
        <v>438032.05099999998</v>
      </c>
    </row>
    <row r="237" spans="1:19" ht="13.5" thickBot="1">
      <c r="A237" s="236" t="str">
        <f t="shared" si="12"/>
        <v>NORDICSOther</v>
      </c>
      <c r="B237" s="52" t="str">
        <f t="shared" si="13"/>
        <v>NORDICSMARKETING</v>
      </c>
      <c r="C237" s="52" t="str">
        <f t="shared" si="14"/>
        <v>NORDICS</v>
      </c>
      <c r="D237" s="52" t="str">
        <f t="shared" si="15"/>
        <v>MARKETING</v>
      </c>
      <c r="E237" s="597"/>
      <c r="F237" s="452" t="s">
        <v>594</v>
      </c>
      <c r="G237" s="47">
        <v>494.47800000000001</v>
      </c>
      <c r="H237" s="47">
        <v>136.37299999999999</v>
      </c>
      <c r="I237" s="47">
        <v>1596.7860000000001</v>
      </c>
      <c r="J237" s="47">
        <v>372.755</v>
      </c>
      <c r="K237" s="47">
        <v>1224.1500000000001</v>
      </c>
      <c r="L237" s="47">
        <v>6071.6469999999999</v>
      </c>
      <c r="M237" s="47">
        <v>1067.5429999999999</v>
      </c>
      <c r="N237" s="47">
        <v>98.897000000000006</v>
      </c>
      <c r="O237" s="47">
        <v>11.394</v>
      </c>
      <c r="P237" s="47">
        <v>110.18600000000001</v>
      </c>
      <c r="Q237" s="47">
        <v>180.84700000000001</v>
      </c>
      <c r="R237" s="47">
        <v>10.388</v>
      </c>
      <c r="S237" s="48">
        <v>11375.444</v>
      </c>
    </row>
    <row r="238" spans="1:19" ht="13.5" thickBot="1">
      <c r="A238" s="236" t="str">
        <f t="shared" si="12"/>
        <v>NORDICSOther</v>
      </c>
      <c r="B238" s="52" t="str">
        <f t="shared" si="13"/>
        <v>NORDICSMONTVAL</v>
      </c>
      <c r="C238" s="52" t="str">
        <f t="shared" si="14"/>
        <v>NORDICS</v>
      </c>
      <c r="D238" s="52" t="str">
        <f t="shared" si="15"/>
        <v>MONTVAL</v>
      </c>
      <c r="E238" s="597"/>
      <c r="F238" s="452" t="s">
        <v>656</v>
      </c>
      <c r="G238" s="47">
        <v>119.657</v>
      </c>
      <c r="H238" s="47">
        <v>12.159000000000001</v>
      </c>
      <c r="I238" s="46"/>
      <c r="J238" s="46"/>
      <c r="K238" s="46"/>
      <c r="L238" s="46"/>
      <c r="M238" s="47">
        <v>437.89</v>
      </c>
      <c r="N238" s="46"/>
      <c r="O238" s="46"/>
      <c r="P238" s="47">
        <v>94.575000000000003</v>
      </c>
      <c r="Q238" s="47">
        <v>-90.486999999999995</v>
      </c>
      <c r="R238" s="46"/>
      <c r="S238" s="48">
        <v>573.79399999999998</v>
      </c>
    </row>
    <row r="239" spans="1:19" ht="13.5" thickBot="1">
      <c r="A239" s="236" t="str">
        <f t="shared" si="12"/>
        <v>NORDICSOther</v>
      </c>
      <c r="B239" s="52" t="str">
        <f t="shared" si="13"/>
        <v>NORDICSNot Specified in Database</v>
      </c>
      <c r="C239" s="52" t="str">
        <f t="shared" si="14"/>
        <v>NORDICS</v>
      </c>
      <c r="D239" s="52" t="str">
        <f t="shared" si="15"/>
        <v>Not Specified in Database</v>
      </c>
      <c r="E239" s="597"/>
      <c r="F239" s="452" t="s">
        <v>597</v>
      </c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7">
        <v>86.81</v>
      </c>
      <c r="S239" s="48">
        <v>86.81</v>
      </c>
    </row>
    <row r="240" spans="1:19" ht="13.5" thickBot="1">
      <c r="A240" s="236" t="str">
        <f t="shared" si="12"/>
        <v>NORDICSOther</v>
      </c>
      <c r="B240" s="52" t="str">
        <f t="shared" si="13"/>
        <v>NORDICSOTHER</v>
      </c>
      <c r="C240" s="52" t="str">
        <f t="shared" si="14"/>
        <v>NORDICS</v>
      </c>
      <c r="D240" s="52" t="str">
        <f t="shared" si="15"/>
        <v>OTHER</v>
      </c>
      <c r="E240" s="597"/>
      <c r="F240" s="452" t="s">
        <v>77</v>
      </c>
      <c r="G240" s="47">
        <v>3424.2689999999998</v>
      </c>
      <c r="H240" s="47">
        <v>1666.047</v>
      </c>
      <c r="I240" s="47">
        <v>1496.5930000000001</v>
      </c>
      <c r="J240" s="47">
        <v>1658.7070000000001</v>
      </c>
      <c r="K240" s="47">
        <v>12005.047</v>
      </c>
      <c r="L240" s="47">
        <v>1581.86</v>
      </c>
      <c r="M240" s="47">
        <v>10792.496999999999</v>
      </c>
      <c r="N240" s="47">
        <v>1487.537</v>
      </c>
      <c r="O240" s="47">
        <v>4284.32</v>
      </c>
      <c r="P240" s="47">
        <v>1638.3989999999999</v>
      </c>
      <c r="Q240" s="47">
        <v>7496.473</v>
      </c>
      <c r="R240" s="47">
        <v>3015.8649999999998</v>
      </c>
      <c r="S240" s="48">
        <v>50547.614000000001</v>
      </c>
    </row>
    <row r="241" spans="1:19" ht="13.5" thickBot="1">
      <c r="A241" s="236" t="str">
        <f t="shared" si="12"/>
        <v>NORDICSOther</v>
      </c>
      <c r="B241" s="52" t="str">
        <f t="shared" si="13"/>
        <v>NORDICSOTHER BRANDS</v>
      </c>
      <c r="C241" s="52" t="str">
        <f t="shared" si="14"/>
        <v>NORDICS</v>
      </c>
      <c r="D241" s="52" t="str">
        <f t="shared" si="15"/>
        <v>OTHER BRANDS</v>
      </c>
      <c r="E241" s="597"/>
      <c r="F241" s="452" t="s">
        <v>621</v>
      </c>
      <c r="G241" s="47">
        <v>32.962000000000003</v>
      </c>
      <c r="H241" s="46"/>
      <c r="I241" s="47">
        <v>85.323999999999998</v>
      </c>
      <c r="J241" s="46"/>
      <c r="K241" s="47">
        <v>92.861000000000004</v>
      </c>
      <c r="L241" s="47">
        <v>21.832999999999998</v>
      </c>
      <c r="M241" s="47">
        <v>101.67100000000001</v>
      </c>
      <c r="N241" s="46"/>
      <c r="O241" s="47">
        <v>120.56699999999999</v>
      </c>
      <c r="P241" s="46"/>
      <c r="Q241" s="46"/>
      <c r="R241" s="47">
        <v>178.68799999999999</v>
      </c>
      <c r="S241" s="48">
        <v>633.90599999999995</v>
      </c>
    </row>
    <row r="242" spans="1:19" ht="13.5" thickBot="1">
      <c r="A242" s="236" t="str">
        <f t="shared" si="12"/>
        <v>NORDICSOther</v>
      </c>
      <c r="B242" s="52" t="str">
        <f t="shared" si="13"/>
        <v>NORDICSOWN BRAND</v>
      </c>
      <c r="C242" s="52" t="str">
        <f t="shared" si="14"/>
        <v>NORDICS</v>
      </c>
      <c r="D242" s="52" t="str">
        <f t="shared" si="15"/>
        <v>OWN BRAND</v>
      </c>
      <c r="E242" s="597"/>
      <c r="F242" s="452" t="s">
        <v>657</v>
      </c>
      <c r="G242" s="46"/>
      <c r="H242" s="46"/>
      <c r="I242" s="46"/>
      <c r="J242" s="47">
        <v>6990.9560000000001</v>
      </c>
      <c r="K242" s="46"/>
      <c r="L242" s="47">
        <v>-6990.9560000000001</v>
      </c>
      <c r="M242" s="46"/>
      <c r="N242" s="47">
        <v>9587.5959999999995</v>
      </c>
      <c r="O242" s="47">
        <v>1997.4159999999999</v>
      </c>
      <c r="P242" s="47">
        <v>4394.3149999999996</v>
      </c>
      <c r="Q242" s="46"/>
      <c r="R242" s="46"/>
      <c r="S242" s="48">
        <v>15979.326999999999</v>
      </c>
    </row>
    <row r="243" spans="1:19" ht="13.5" thickBot="1">
      <c r="A243" s="236" t="str">
        <f t="shared" si="12"/>
        <v>NORDICSREEVES</v>
      </c>
      <c r="B243" s="52" t="str">
        <f t="shared" si="13"/>
        <v>NORDICSREEVES</v>
      </c>
      <c r="C243" s="52" t="str">
        <f t="shared" si="14"/>
        <v>NORDICS</v>
      </c>
      <c r="D243" s="52" t="str">
        <f t="shared" si="15"/>
        <v>REEVES</v>
      </c>
      <c r="E243" s="597"/>
      <c r="F243" s="452" t="s">
        <v>173</v>
      </c>
      <c r="G243" s="47">
        <v>21832.526000000002</v>
      </c>
      <c r="H243" s="47">
        <v>6199.6840000000002</v>
      </c>
      <c r="I243" s="47">
        <v>13448.954</v>
      </c>
      <c r="J243" s="47">
        <v>14709.993</v>
      </c>
      <c r="K243" s="47">
        <v>17544.235000000001</v>
      </c>
      <c r="L243" s="47">
        <v>17199.309000000001</v>
      </c>
      <c r="M243" s="47">
        <v>29997.642</v>
      </c>
      <c r="N243" s="47">
        <v>21088.012999999999</v>
      </c>
      <c r="O243" s="47">
        <v>18124.947</v>
      </c>
      <c r="P243" s="47">
        <v>23362.720000000001</v>
      </c>
      <c r="Q243" s="47">
        <v>16020.088</v>
      </c>
      <c r="R243" s="47">
        <v>14518.191999999999</v>
      </c>
      <c r="S243" s="48">
        <v>214046.30300000001</v>
      </c>
    </row>
    <row r="244" spans="1:19" ht="13.5" thickBot="1">
      <c r="A244" s="236" t="str">
        <f t="shared" si="12"/>
        <v>NORDICSOther</v>
      </c>
      <c r="B244" s="52" t="str">
        <f t="shared" si="13"/>
        <v>NORDICSSANG ART</v>
      </c>
      <c r="C244" s="52" t="str">
        <f t="shared" si="14"/>
        <v>NORDICS</v>
      </c>
      <c r="D244" s="52" t="str">
        <f t="shared" si="15"/>
        <v>SANG ART</v>
      </c>
      <c r="E244" s="597"/>
      <c r="F244" s="452" t="s">
        <v>658</v>
      </c>
      <c r="G244" s="47">
        <v>2811.5659999999998</v>
      </c>
      <c r="H244" s="47">
        <v>9973.4410000000007</v>
      </c>
      <c r="I244" s="47">
        <v>12410.208000000001</v>
      </c>
      <c r="J244" s="47">
        <v>27443.898000000001</v>
      </c>
      <c r="K244" s="47">
        <v>23812.857</v>
      </c>
      <c r="L244" s="47">
        <v>3049.4430000000002</v>
      </c>
      <c r="M244" s="47">
        <v>15163.694</v>
      </c>
      <c r="N244" s="47">
        <v>10764.036</v>
      </c>
      <c r="O244" s="47">
        <v>17387</v>
      </c>
      <c r="P244" s="47">
        <v>36039.908000000003</v>
      </c>
      <c r="Q244" s="47">
        <v>18725.420999999998</v>
      </c>
      <c r="R244" s="47">
        <v>6141.9589999999998</v>
      </c>
      <c r="S244" s="48">
        <v>183723.43100000001</v>
      </c>
    </row>
    <row r="245" spans="1:19" ht="13.5" thickBot="1">
      <c r="A245" s="236" t="str">
        <f t="shared" si="12"/>
        <v>NORDICSSNAZAROO</v>
      </c>
      <c r="B245" s="52" t="str">
        <f t="shared" si="13"/>
        <v>NORDICSSNAZAROO</v>
      </c>
      <c r="C245" s="52" t="str">
        <f t="shared" si="14"/>
        <v>NORDICS</v>
      </c>
      <c r="D245" s="52" t="str">
        <f t="shared" si="15"/>
        <v>SNAZAROO</v>
      </c>
      <c r="E245" s="597"/>
      <c r="F245" s="452" t="s">
        <v>101</v>
      </c>
      <c r="G245" s="47">
        <v>7800.9340000000002</v>
      </c>
      <c r="H245" s="47">
        <v>16567.421999999999</v>
      </c>
      <c r="I245" s="47">
        <v>14520.571</v>
      </c>
      <c r="J245" s="47">
        <v>6422.4229999999998</v>
      </c>
      <c r="K245" s="47">
        <v>22148.185000000001</v>
      </c>
      <c r="L245" s="47">
        <v>28260.084999999999</v>
      </c>
      <c r="M245" s="47">
        <v>11505.627</v>
      </c>
      <c r="N245" s="47">
        <v>33041.718999999997</v>
      </c>
      <c r="O245" s="47">
        <v>27446.186000000002</v>
      </c>
      <c r="P245" s="47">
        <v>12804.907999999999</v>
      </c>
      <c r="Q245" s="47">
        <v>15384.716</v>
      </c>
      <c r="R245" s="47">
        <v>8785.5229999999992</v>
      </c>
      <c r="S245" s="48">
        <v>204688.299</v>
      </c>
    </row>
    <row r="246" spans="1:19" ht="13.5" thickBot="1">
      <c r="A246" s="236" t="str">
        <f t="shared" si="12"/>
        <v>NORDICSOther</v>
      </c>
      <c r="B246" s="52" t="str">
        <f t="shared" si="13"/>
        <v>NORDICSSTAPLES</v>
      </c>
      <c r="C246" s="52" t="str">
        <f t="shared" si="14"/>
        <v>NORDICS</v>
      </c>
      <c r="D246" s="52" t="str">
        <f t="shared" si="15"/>
        <v>STAPLES</v>
      </c>
      <c r="E246" s="597"/>
      <c r="F246" s="452" t="s">
        <v>659</v>
      </c>
      <c r="G246" s="47">
        <v>3936.49</v>
      </c>
      <c r="H246" s="47">
        <v>1328.4929999999999</v>
      </c>
      <c r="I246" s="47">
        <v>1045.0820000000001</v>
      </c>
      <c r="J246" s="46"/>
      <c r="K246" s="47">
        <v>890.64</v>
      </c>
      <c r="L246" s="47">
        <v>5507.2889999999998</v>
      </c>
      <c r="M246" s="46"/>
      <c r="N246" s="47">
        <v>6349.66</v>
      </c>
      <c r="O246" s="47">
        <v>8895.0069999999996</v>
      </c>
      <c r="P246" s="47">
        <v>683.35900000000004</v>
      </c>
      <c r="Q246" s="47">
        <v>4344.4809999999998</v>
      </c>
      <c r="R246" s="47">
        <v>991.36400000000003</v>
      </c>
      <c r="S246" s="48">
        <v>33971.864999999998</v>
      </c>
    </row>
    <row r="247" spans="1:19" ht="13.5" thickBot="1">
      <c r="A247" s="236" t="str">
        <f t="shared" si="12"/>
        <v>NORDICSOther</v>
      </c>
      <c r="B247" s="52" t="str">
        <f t="shared" si="13"/>
        <v>NORDICSTULIP</v>
      </c>
      <c r="C247" s="52" t="str">
        <f t="shared" si="14"/>
        <v>NORDICS</v>
      </c>
      <c r="D247" s="52" t="str">
        <f t="shared" si="15"/>
        <v>TULIP</v>
      </c>
      <c r="E247" s="597"/>
      <c r="F247" s="452" t="s">
        <v>598</v>
      </c>
      <c r="G247" s="47">
        <v>159.47999999999999</v>
      </c>
      <c r="H247" s="47">
        <v>51.847000000000001</v>
      </c>
      <c r="I247" s="46"/>
      <c r="J247" s="47">
        <v>60.561999999999998</v>
      </c>
      <c r="K247" s="46"/>
      <c r="L247" s="46"/>
      <c r="M247" s="47">
        <v>272.53100000000001</v>
      </c>
      <c r="N247" s="46"/>
      <c r="O247" s="46"/>
      <c r="P247" s="46"/>
      <c r="Q247" s="46"/>
      <c r="R247" s="46"/>
      <c r="S247" s="48">
        <v>544.41999999999996</v>
      </c>
    </row>
    <row r="248" spans="1:19" ht="13.5" thickBot="1">
      <c r="A248" s="236" t="str">
        <f t="shared" si="12"/>
        <v>NORDICSOther</v>
      </c>
      <c r="B248" s="52" t="str">
        <f t="shared" si="13"/>
        <v>NORDICSWALTER FOSTER</v>
      </c>
      <c r="C248" s="52" t="str">
        <f t="shared" si="14"/>
        <v>NORDICS</v>
      </c>
      <c r="D248" s="52" t="str">
        <f t="shared" si="15"/>
        <v>WALTER FOSTER</v>
      </c>
      <c r="E248" s="597"/>
      <c r="F248" s="452" t="s">
        <v>660</v>
      </c>
      <c r="G248" s="47">
        <v>30.402000000000001</v>
      </c>
      <c r="H248" s="46"/>
      <c r="I248" s="47">
        <v>11.707000000000001</v>
      </c>
      <c r="J248" s="47">
        <v>11.707000000000001</v>
      </c>
      <c r="K248" s="47">
        <v>7.4039999999999999</v>
      </c>
      <c r="L248" s="46"/>
      <c r="M248" s="47">
        <v>11.106</v>
      </c>
      <c r="N248" s="46"/>
      <c r="O248" s="47">
        <v>4.3029999999999999</v>
      </c>
      <c r="P248" s="46"/>
      <c r="Q248" s="46"/>
      <c r="R248" s="46"/>
      <c r="S248" s="48">
        <v>76.629000000000005</v>
      </c>
    </row>
    <row r="249" spans="1:19" ht="13.5" thickBot="1">
      <c r="A249" s="236" t="str">
        <f t="shared" si="12"/>
        <v>NORDICSWINSOR &amp; NEWTON</v>
      </c>
      <c r="B249" s="52" t="str">
        <f t="shared" si="13"/>
        <v>NORDICSWINSOR &amp; NEWTON</v>
      </c>
      <c r="C249" s="52" t="str">
        <f t="shared" si="14"/>
        <v>NORDICS</v>
      </c>
      <c r="D249" s="52" t="str">
        <f t="shared" si="15"/>
        <v>WINSOR &amp; NEWTON</v>
      </c>
      <c r="E249" s="597"/>
      <c r="F249" s="452" t="s">
        <v>68</v>
      </c>
      <c r="G249" s="47">
        <v>112391.87</v>
      </c>
      <c r="H249" s="47">
        <v>101637.87300000001</v>
      </c>
      <c r="I249" s="47">
        <v>79723.573999999993</v>
      </c>
      <c r="J249" s="47">
        <v>85989.452999999994</v>
      </c>
      <c r="K249" s="47">
        <v>81890.680999999997</v>
      </c>
      <c r="L249" s="47">
        <v>111239.01300000001</v>
      </c>
      <c r="M249" s="47">
        <v>146682.23499999999</v>
      </c>
      <c r="N249" s="47">
        <v>127758.674</v>
      </c>
      <c r="O249" s="47">
        <v>117664.94899999999</v>
      </c>
      <c r="P249" s="47">
        <v>94911.402000000002</v>
      </c>
      <c r="Q249" s="47">
        <v>117999.605</v>
      </c>
      <c r="R249" s="47">
        <v>109771.986</v>
      </c>
      <c r="S249" s="48">
        <v>1287661.3149999999</v>
      </c>
    </row>
    <row r="250" spans="1:19" ht="13.5" thickBot="1">
      <c r="A250" s="236" t="str">
        <f t="shared" si="12"/>
        <v xml:space="preserve">NORDICS </v>
      </c>
      <c r="B250" s="52" t="str">
        <f t="shared" si="13"/>
        <v>NORDICSAll Brands</v>
      </c>
      <c r="C250" s="52" t="str">
        <f t="shared" si="14"/>
        <v>NORDICS</v>
      </c>
      <c r="D250" s="52" t="str">
        <f t="shared" si="15"/>
        <v>All Brands</v>
      </c>
      <c r="E250" s="598"/>
      <c r="F250" s="197" t="s">
        <v>599</v>
      </c>
      <c r="G250" s="50">
        <v>348628.57799999998</v>
      </c>
      <c r="H250" s="50">
        <v>357279.87199999997</v>
      </c>
      <c r="I250" s="50">
        <v>322648.60399999999</v>
      </c>
      <c r="J250" s="50">
        <v>305292.641</v>
      </c>
      <c r="K250" s="50">
        <v>297266.62300000002</v>
      </c>
      <c r="L250" s="50">
        <v>377756.29399999999</v>
      </c>
      <c r="M250" s="50">
        <v>446222.511</v>
      </c>
      <c r="N250" s="50">
        <v>476456.94300000003</v>
      </c>
      <c r="O250" s="50">
        <v>479735.92599999998</v>
      </c>
      <c r="P250" s="50">
        <v>420300.36</v>
      </c>
      <c r="Q250" s="50">
        <v>348909.35200000001</v>
      </c>
      <c r="R250" s="50">
        <v>318912.12</v>
      </c>
      <c r="S250" s="50">
        <v>4499409.824</v>
      </c>
    </row>
    <row r="251" spans="1:19" ht="13.5" thickBot="1">
      <c r="A251" s="236" t="str">
        <f t="shared" si="12"/>
        <v>NORDICS EXPOther</v>
      </c>
      <c r="B251" s="52" t="str">
        <f t="shared" si="13"/>
        <v>NORDICS EXPAIRFIX</v>
      </c>
      <c r="C251" s="52" t="str">
        <f t="shared" si="14"/>
        <v>NORDICS EXP</v>
      </c>
      <c r="D251" s="52" t="str">
        <f t="shared" si="15"/>
        <v>AIRFIX</v>
      </c>
      <c r="E251" s="588" t="s">
        <v>172</v>
      </c>
      <c r="F251" s="452" t="s">
        <v>650</v>
      </c>
      <c r="G251" s="46"/>
      <c r="H251" s="46"/>
      <c r="I251" s="46"/>
      <c r="J251" s="46"/>
      <c r="K251" s="46"/>
      <c r="L251" s="46"/>
      <c r="M251" s="46"/>
      <c r="N251" s="47">
        <v>5.8029999999999999</v>
      </c>
      <c r="O251" s="46"/>
      <c r="P251" s="46"/>
      <c r="Q251" s="46"/>
      <c r="R251" s="46"/>
      <c r="S251" s="48">
        <v>5.8029999999999999</v>
      </c>
    </row>
    <row r="252" spans="1:19" ht="13.5" thickBot="1">
      <c r="A252" s="236" t="str">
        <f t="shared" si="12"/>
        <v>NORDICS EXPOther</v>
      </c>
      <c r="B252" s="52" t="str">
        <f t="shared" si="13"/>
        <v>NORDICS EXPBECKERS A</v>
      </c>
      <c r="C252" s="52" t="str">
        <f t="shared" si="14"/>
        <v>NORDICS EXP</v>
      </c>
      <c r="D252" s="52" t="str">
        <f t="shared" si="15"/>
        <v>BECKERS A</v>
      </c>
      <c r="E252" s="597"/>
      <c r="F252" s="452" t="s">
        <v>652</v>
      </c>
      <c r="G252" s="47">
        <v>861.18499999999995</v>
      </c>
      <c r="H252" s="47">
        <v>638.77</v>
      </c>
      <c r="I252" s="47">
        <v>707.00300000000004</v>
      </c>
      <c r="J252" s="47">
        <v>139.17699999999999</v>
      </c>
      <c r="K252" s="47">
        <v>6.51</v>
      </c>
      <c r="L252" s="47">
        <v>2359.3440000000001</v>
      </c>
      <c r="M252" s="47">
        <v>669.10299999999995</v>
      </c>
      <c r="N252" s="46"/>
      <c r="O252" s="47">
        <v>2333.2159999999999</v>
      </c>
      <c r="P252" s="47">
        <v>1179.6510000000001</v>
      </c>
      <c r="Q252" s="47">
        <v>716.38699999999994</v>
      </c>
      <c r="R252" s="47">
        <v>739.24099999999999</v>
      </c>
      <c r="S252" s="48">
        <v>10349.587</v>
      </c>
    </row>
    <row r="253" spans="1:19" ht="13.5" thickBot="1">
      <c r="A253" s="236" t="str">
        <f t="shared" si="12"/>
        <v>NORDICS EXPOther</v>
      </c>
      <c r="B253" s="52" t="str">
        <f t="shared" si="13"/>
        <v>NORDICS EXPCANSON</v>
      </c>
      <c r="C253" s="52" t="str">
        <f t="shared" si="14"/>
        <v>NORDICS EXP</v>
      </c>
      <c r="D253" s="52" t="str">
        <f t="shared" si="15"/>
        <v>CANSON</v>
      </c>
      <c r="E253" s="597"/>
      <c r="F253" s="452" t="s">
        <v>653</v>
      </c>
      <c r="G253" s="47">
        <v>180.33199999999999</v>
      </c>
      <c r="H253" s="46"/>
      <c r="I253" s="47">
        <v>497.86399999999998</v>
      </c>
      <c r="J253" s="47">
        <v>149.57499999999999</v>
      </c>
      <c r="K253" s="47">
        <v>314.363</v>
      </c>
      <c r="L253" s="47">
        <v>2187.38</v>
      </c>
      <c r="M253" s="47">
        <v>518.15899999999999</v>
      </c>
      <c r="N253" s="47">
        <v>294.56799999999998</v>
      </c>
      <c r="O253" s="47">
        <v>414.34800000000001</v>
      </c>
      <c r="P253" s="47">
        <v>1376.433</v>
      </c>
      <c r="Q253" s="47">
        <v>484.95699999999999</v>
      </c>
      <c r="R253" s="47">
        <v>299.41399999999999</v>
      </c>
      <c r="S253" s="48">
        <v>6717.393</v>
      </c>
    </row>
    <row r="254" spans="1:19" ht="13.5" thickBot="1">
      <c r="A254" s="236" t="str">
        <f t="shared" si="12"/>
        <v>NORDICS EXPOther</v>
      </c>
      <c r="B254" s="52" t="str">
        <f t="shared" si="13"/>
        <v>NORDICS EXPCOMPONENTS</v>
      </c>
      <c r="C254" s="52" t="str">
        <f t="shared" si="14"/>
        <v>NORDICS EXP</v>
      </c>
      <c r="D254" s="52" t="str">
        <f t="shared" si="15"/>
        <v>COMPONENTS</v>
      </c>
      <c r="E254" s="597"/>
      <c r="F254" s="452" t="s">
        <v>589</v>
      </c>
      <c r="G254" s="46"/>
      <c r="H254" s="46"/>
      <c r="I254" s="47">
        <v>116.137</v>
      </c>
      <c r="J254" s="47">
        <v>741.74400000000003</v>
      </c>
      <c r="K254" s="47">
        <v>0</v>
      </c>
      <c r="L254" s="46"/>
      <c r="M254" s="46"/>
      <c r="N254" s="46"/>
      <c r="O254" s="47">
        <v>200.90100000000001</v>
      </c>
      <c r="P254" s="47">
        <v>44.54</v>
      </c>
      <c r="Q254" s="47">
        <v>3.3879999999999999</v>
      </c>
      <c r="R254" s="47">
        <v>231.13399999999999</v>
      </c>
      <c r="S254" s="48">
        <v>1337.8440000000001</v>
      </c>
    </row>
    <row r="255" spans="1:19" ht="13.5" thickBot="1">
      <c r="A255" s="236" t="str">
        <f t="shared" si="12"/>
        <v>NORDICS EXPCONTE A PARIS</v>
      </c>
      <c r="B255" s="52" t="str">
        <f t="shared" si="13"/>
        <v>NORDICS EXPCONTE A PARIS</v>
      </c>
      <c r="C255" s="52" t="str">
        <f t="shared" si="14"/>
        <v>NORDICS EXP</v>
      </c>
      <c r="D255" s="52" t="str">
        <f t="shared" si="15"/>
        <v>CONTE A PARIS</v>
      </c>
      <c r="E255" s="597"/>
      <c r="F255" s="452" t="s">
        <v>590</v>
      </c>
      <c r="G255" s="47">
        <v>150.76599999999999</v>
      </c>
      <c r="H255" s="47">
        <v>297.68599999999998</v>
      </c>
      <c r="I255" s="47">
        <v>452.048</v>
      </c>
      <c r="J255" s="47">
        <v>312.17500000000001</v>
      </c>
      <c r="K255" s="47">
        <v>547.36199999999997</v>
      </c>
      <c r="L255" s="46"/>
      <c r="M255" s="47">
        <v>131.51300000000001</v>
      </c>
      <c r="N255" s="47">
        <v>212.45500000000001</v>
      </c>
      <c r="O255" s="47">
        <v>659.98500000000001</v>
      </c>
      <c r="P255" s="47">
        <v>61.872999999999998</v>
      </c>
      <c r="Q255" s="47">
        <v>531.72299999999996</v>
      </c>
      <c r="R255" s="46"/>
      <c r="S255" s="48">
        <v>3357.5859999999998</v>
      </c>
    </row>
    <row r="256" spans="1:19" ht="13.5" thickBot="1">
      <c r="A256" s="236" t="str">
        <f t="shared" si="12"/>
        <v>NORDICS EXPOther</v>
      </c>
      <c r="B256" s="52" t="str">
        <f t="shared" si="13"/>
        <v>NORDICS EXPCREAT'</v>
      </c>
      <c r="C256" s="52" t="str">
        <f t="shared" si="14"/>
        <v>NORDICS EXP</v>
      </c>
      <c r="D256" s="52" t="str">
        <f t="shared" si="15"/>
        <v>CREAT'</v>
      </c>
      <c r="E256" s="597"/>
      <c r="F256" s="452" t="s">
        <v>610</v>
      </c>
      <c r="G256" s="46"/>
      <c r="H256" s="46"/>
      <c r="I256" s="46"/>
      <c r="J256" s="46"/>
      <c r="K256" s="46"/>
      <c r="L256" s="46"/>
      <c r="M256" s="46"/>
      <c r="N256" s="46"/>
      <c r="O256" s="46"/>
      <c r="P256" s="47">
        <v>557.21299999999997</v>
      </c>
      <c r="Q256" s="46"/>
      <c r="R256" s="46"/>
      <c r="S256" s="48">
        <v>557.21299999999997</v>
      </c>
    </row>
    <row r="257" spans="1:19" ht="13.5" thickBot="1">
      <c r="A257" s="236" t="str">
        <f t="shared" si="12"/>
        <v>NORDICS EXPOther</v>
      </c>
      <c r="B257" s="52" t="str">
        <f t="shared" si="13"/>
        <v>NORDICS EXPDEKORIMA</v>
      </c>
      <c r="C257" s="52" t="str">
        <f t="shared" si="14"/>
        <v>NORDICS EXP</v>
      </c>
      <c r="D257" s="52" t="str">
        <f t="shared" si="15"/>
        <v>DEKORIMA</v>
      </c>
      <c r="E257" s="597"/>
      <c r="F257" s="452" t="s">
        <v>654</v>
      </c>
      <c r="G257" s="46"/>
      <c r="H257" s="46"/>
      <c r="I257" s="46"/>
      <c r="J257" s="46"/>
      <c r="K257" s="46"/>
      <c r="L257" s="47">
        <v>486.60899999999998</v>
      </c>
      <c r="M257" s="47">
        <v>2752.89</v>
      </c>
      <c r="N257" s="47">
        <v>2214.136</v>
      </c>
      <c r="O257" s="47">
        <v>2248.21</v>
      </c>
      <c r="P257" s="47">
        <v>2036.1759999999999</v>
      </c>
      <c r="Q257" s="47">
        <v>1656.444</v>
      </c>
      <c r="R257" s="46"/>
      <c r="S257" s="48">
        <v>11394.465</v>
      </c>
    </row>
    <row r="258" spans="1:19" ht="13.5" thickBot="1">
      <c r="A258" s="236" t="str">
        <f t="shared" si="12"/>
        <v>NORDICS EXPOther</v>
      </c>
      <c r="B258" s="52" t="str">
        <f t="shared" si="13"/>
        <v>NORDICS EXPDERWENT</v>
      </c>
      <c r="C258" s="52" t="str">
        <f t="shared" si="14"/>
        <v>NORDICS EXP</v>
      </c>
      <c r="D258" s="52" t="str">
        <f t="shared" si="15"/>
        <v>DERWENT</v>
      </c>
      <c r="E258" s="597"/>
      <c r="F258" s="452" t="s">
        <v>612</v>
      </c>
      <c r="G258" s="46"/>
      <c r="H258" s="46"/>
      <c r="I258" s="46"/>
      <c r="J258" s="46"/>
      <c r="K258" s="46"/>
      <c r="L258" s="46"/>
      <c r="M258" s="47">
        <v>39.494</v>
      </c>
      <c r="N258" s="46"/>
      <c r="O258" s="46"/>
      <c r="P258" s="47">
        <v>1772.5329999999999</v>
      </c>
      <c r="Q258" s="46"/>
      <c r="R258" s="47">
        <v>191.036</v>
      </c>
      <c r="S258" s="48">
        <v>2003.0630000000001</v>
      </c>
    </row>
    <row r="259" spans="1:19" ht="13.5" thickBot="1">
      <c r="A259" s="236" t="str">
        <f t="shared" si="12"/>
        <v>NORDICS EXPL&amp;B</v>
      </c>
      <c r="B259" s="52" t="str">
        <f t="shared" si="13"/>
        <v>NORDICS EXPL&amp;B</v>
      </c>
      <c r="C259" s="52" t="str">
        <f t="shared" si="14"/>
        <v>NORDICS EXP</v>
      </c>
      <c r="D259" s="52" t="str">
        <f t="shared" si="15"/>
        <v>L&amp;B</v>
      </c>
      <c r="E259" s="597"/>
      <c r="F259" s="452" t="s">
        <v>55</v>
      </c>
      <c r="G259" s="47">
        <v>12028.214</v>
      </c>
      <c r="H259" s="47">
        <v>12539.297</v>
      </c>
      <c r="I259" s="47">
        <v>3404.8049999999998</v>
      </c>
      <c r="J259" s="47">
        <v>5367.1670000000004</v>
      </c>
      <c r="K259" s="47">
        <v>12456.308999999999</v>
      </c>
      <c r="L259" s="47">
        <v>1644.607</v>
      </c>
      <c r="M259" s="47">
        <v>12785.162</v>
      </c>
      <c r="N259" s="47">
        <v>5694.75</v>
      </c>
      <c r="O259" s="47">
        <v>8258.6679999999997</v>
      </c>
      <c r="P259" s="47">
        <v>10114.612999999999</v>
      </c>
      <c r="Q259" s="47">
        <v>18883.012999999999</v>
      </c>
      <c r="R259" s="47">
        <v>5658.866</v>
      </c>
      <c r="S259" s="48">
        <v>108835.47100000001</v>
      </c>
    </row>
    <row r="260" spans="1:19" ht="13.5" thickBot="1">
      <c r="A260" s="236" t="str">
        <f t="shared" si="12"/>
        <v>NORDICS EXPLETRASET</v>
      </c>
      <c r="B260" s="52" t="str">
        <f t="shared" si="13"/>
        <v>NORDICS EXPLETRASET</v>
      </c>
      <c r="C260" s="52" t="str">
        <f t="shared" si="14"/>
        <v>NORDICS EXP</v>
      </c>
      <c r="D260" s="52" t="str">
        <f t="shared" si="15"/>
        <v>LETRASET</v>
      </c>
      <c r="E260" s="597"/>
      <c r="F260" s="452" t="s">
        <v>593</v>
      </c>
      <c r="G260" s="47">
        <v>2516.3319999999999</v>
      </c>
      <c r="H260" s="47">
        <v>13172.519</v>
      </c>
      <c r="I260" s="47">
        <v>1389.598</v>
      </c>
      <c r="J260" s="47">
        <v>10140.68</v>
      </c>
      <c r="K260" s="47">
        <v>9528.9539999999997</v>
      </c>
      <c r="L260" s="47">
        <v>3315.1109999999999</v>
      </c>
      <c r="M260" s="47">
        <v>20553.201000000001</v>
      </c>
      <c r="N260" s="47">
        <v>3678.7869999999998</v>
      </c>
      <c r="O260" s="47">
        <v>4918.9660000000003</v>
      </c>
      <c r="P260" s="47">
        <v>5241.0529999999999</v>
      </c>
      <c r="Q260" s="47">
        <v>13508.162</v>
      </c>
      <c r="R260" s="47">
        <v>7023.8149999999996</v>
      </c>
      <c r="S260" s="48">
        <v>94987.178</v>
      </c>
    </row>
    <row r="261" spans="1:19" ht="13.5" thickBot="1">
      <c r="A261" s="236" t="str">
        <f t="shared" ref="A261:A324" si="16">C261&amp;IF(D261="WINSOR &amp; NEWTON","WINSOR &amp; NEWTON",IF(D261="LIQUITEX","LIQUITEX",IF(D261="L&amp;B","L&amp;B",IF(D261="SNAZAROO","SNAZAROO",IF(D261="REEVES","REEVES",IF(D261="LETRASET","LETRASET",IF(D261="CONTE A PARIS","CONTE A PARIS",IF(D261="All Brands"," ", "Other"))))))))</f>
        <v>NORDICS EXPLIQUITEX</v>
      </c>
      <c r="B261" s="52" t="str">
        <f t="shared" ref="B261:B324" si="17">C261&amp;D261</f>
        <v>NORDICS EXPLIQUITEX</v>
      </c>
      <c r="C261" s="52" t="str">
        <f t="shared" ref="C261:C324" si="18">IF(E261="",C260,E261)</f>
        <v>NORDICS EXP</v>
      </c>
      <c r="D261" s="52" t="str">
        <f t="shared" ref="D261:D324" si="19">IF(F261="",D260,F261)</f>
        <v>LIQUITEX</v>
      </c>
      <c r="E261" s="597"/>
      <c r="F261" s="452" t="s">
        <v>79</v>
      </c>
      <c r="G261" s="47">
        <v>727.85</v>
      </c>
      <c r="H261" s="47">
        <v>1308.241</v>
      </c>
      <c r="I261" s="47">
        <v>62.954999999999998</v>
      </c>
      <c r="J261" s="47">
        <v>448.67899999999997</v>
      </c>
      <c r="K261" s="47">
        <v>1721.127</v>
      </c>
      <c r="L261" s="47">
        <v>648.86599999999999</v>
      </c>
      <c r="M261" s="47">
        <v>1769.837</v>
      </c>
      <c r="N261" s="47">
        <v>675.83299999999997</v>
      </c>
      <c r="O261" s="47">
        <v>900.19100000000003</v>
      </c>
      <c r="P261" s="47">
        <v>629.47799999999995</v>
      </c>
      <c r="Q261" s="47">
        <v>790.08</v>
      </c>
      <c r="R261" s="47">
        <v>54.054000000000002</v>
      </c>
      <c r="S261" s="48">
        <v>9737.1910000000007</v>
      </c>
    </row>
    <row r="262" spans="1:19" ht="13.5" thickBot="1">
      <c r="A262" s="236" t="str">
        <f t="shared" si="16"/>
        <v>NORDICS EXPOther</v>
      </c>
      <c r="B262" s="52" t="str">
        <f t="shared" si="17"/>
        <v>NORDICS EXPMARKETING</v>
      </c>
      <c r="C262" s="52" t="str">
        <f t="shared" si="18"/>
        <v>NORDICS EXP</v>
      </c>
      <c r="D262" s="52" t="str">
        <f t="shared" si="19"/>
        <v>MARKETING</v>
      </c>
      <c r="E262" s="597"/>
      <c r="F262" s="452" t="s">
        <v>594</v>
      </c>
      <c r="G262" s="47">
        <v>1209.546</v>
      </c>
      <c r="H262" s="47">
        <v>689.77599999999995</v>
      </c>
      <c r="I262" s="47">
        <v>355.399</v>
      </c>
      <c r="J262" s="47">
        <v>157.24299999999999</v>
      </c>
      <c r="K262" s="47">
        <v>117.852</v>
      </c>
      <c r="L262" s="46"/>
      <c r="M262" s="47">
        <v>2.2200000000000002</v>
      </c>
      <c r="N262" s="47">
        <v>244.779</v>
      </c>
      <c r="O262" s="47">
        <v>602.31899999999996</v>
      </c>
      <c r="P262" s="47">
        <v>-0.34</v>
      </c>
      <c r="Q262" s="46"/>
      <c r="R262" s="47">
        <v>1125.1130000000001</v>
      </c>
      <c r="S262" s="48">
        <v>4503.9070000000002</v>
      </c>
    </row>
    <row r="263" spans="1:19" ht="13.5" thickBot="1">
      <c r="A263" s="236" t="str">
        <f t="shared" si="16"/>
        <v>NORDICS EXPOther</v>
      </c>
      <c r="B263" s="52" t="str">
        <f t="shared" si="17"/>
        <v>NORDICS EXPMODERN OPTIONS</v>
      </c>
      <c r="C263" s="52" t="str">
        <f t="shared" si="18"/>
        <v>NORDICS EXP</v>
      </c>
      <c r="D263" s="52" t="str">
        <f t="shared" si="19"/>
        <v>MODERN OPTIONS</v>
      </c>
      <c r="E263" s="597"/>
      <c r="F263" s="452" t="s">
        <v>596</v>
      </c>
      <c r="G263" s="47">
        <v>12.182</v>
      </c>
      <c r="H263" s="47">
        <v>225.38200000000001</v>
      </c>
      <c r="I263" s="47">
        <v>97.462999999999994</v>
      </c>
      <c r="J263" s="47">
        <v>146.19399999999999</v>
      </c>
      <c r="K263" s="47">
        <v>30.457000000000001</v>
      </c>
      <c r="L263" s="46"/>
      <c r="M263" s="47">
        <v>432.49099999999999</v>
      </c>
      <c r="N263" s="46"/>
      <c r="O263" s="47">
        <v>91.370999999999995</v>
      </c>
      <c r="P263" s="47">
        <v>73.096999999999994</v>
      </c>
      <c r="Q263" s="47">
        <v>196.52799999999999</v>
      </c>
      <c r="R263" s="47">
        <v>75.02</v>
      </c>
      <c r="S263" s="48">
        <v>1380.1849999999999</v>
      </c>
    </row>
    <row r="264" spans="1:19" ht="13.5" thickBot="1">
      <c r="A264" s="236" t="str">
        <f t="shared" si="16"/>
        <v>NORDICS EXPOther</v>
      </c>
      <c r="B264" s="52" t="str">
        <f t="shared" si="17"/>
        <v>NORDICS EXPMONTVAL</v>
      </c>
      <c r="C264" s="52" t="str">
        <f t="shared" si="18"/>
        <v>NORDICS EXP</v>
      </c>
      <c r="D264" s="52" t="str">
        <f t="shared" si="19"/>
        <v>MONTVAL</v>
      </c>
      <c r="E264" s="597"/>
      <c r="F264" s="452" t="s">
        <v>656</v>
      </c>
      <c r="G264" s="46"/>
      <c r="H264" s="46"/>
      <c r="I264" s="46"/>
      <c r="J264" s="46"/>
      <c r="K264" s="46"/>
      <c r="L264" s="46"/>
      <c r="M264" s="46"/>
      <c r="N264" s="46"/>
      <c r="O264" s="46"/>
      <c r="P264" s="47">
        <v>517.1</v>
      </c>
      <c r="Q264" s="46"/>
      <c r="R264" s="46"/>
      <c r="S264" s="48">
        <v>517.1</v>
      </c>
    </row>
    <row r="265" spans="1:19" ht="13.5" thickBot="1">
      <c r="A265" s="236" t="str">
        <f t="shared" si="16"/>
        <v>NORDICS EXPOther</v>
      </c>
      <c r="B265" s="52" t="str">
        <f t="shared" si="17"/>
        <v>NORDICS EXPOTHER</v>
      </c>
      <c r="C265" s="52" t="str">
        <f t="shared" si="18"/>
        <v>NORDICS EXP</v>
      </c>
      <c r="D265" s="52" t="str">
        <f t="shared" si="19"/>
        <v>OTHER</v>
      </c>
      <c r="E265" s="597"/>
      <c r="F265" s="452" t="s">
        <v>77</v>
      </c>
      <c r="G265" s="46"/>
      <c r="H265" s="46"/>
      <c r="I265" s="47">
        <v>4.7229999999999999</v>
      </c>
      <c r="J265" s="46"/>
      <c r="K265" s="47">
        <v>30.538</v>
      </c>
      <c r="L265" s="47">
        <v>79.215999999999994</v>
      </c>
      <c r="M265" s="46"/>
      <c r="N265" s="46"/>
      <c r="O265" s="46"/>
      <c r="P265" s="47">
        <v>430.61099999999999</v>
      </c>
      <c r="Q265" s="46"/>
      <c r="R265" s="47">
        <v>0</v>
      </c>
      <c r="S265" s="48">
        <v>545.08799999999997</v>
      </c>
    </row>
    <row r="266" spans="1:19" ht="13.5" thickBot="1">
      <c r="A266" s="236" t="str">
        <f t="shared" si="16"/>
        <v>NORDICS EXPREEVES</v>
      </c>
      <c r="B266" s="52" t="str">
        <f t="shared" si="17"/>
        <v>NORDICS EXPREEVES</v>
      </c>
      <c r="C266" s="52" t="str">
        <f t="shared" si="18"/>
        <v>NORDICS EXP</v>
      </c>
      <c r="D266" s="52" t="str">
        <f t="shared" si="19"/>
        <v>REEVES</v>
      </c>
      <c r="E266" s="597"/>
      <c r="F266" s="452" t="s">
        <v>173</v>
      </c>
      <c r="G266" s="47">
        <v>3645.9380000000001</v>
      </c>
      <c r="H266" s="47">
        <v>2568.35</v>
      </c>
      <c r="I266" s="47">
        <v>13619.939</v>
      </c>
      <c r="J266" s="47">
        <v>655.06700000000001</v>
      </c>
      <c r="K266" s="47">
        <v>1665.402</v>
      </c>
      <c r="L266" s="47">
        <v>1410.614</v>
      </c>
      <c r="M266" s="47">
        <v>519.92399999999998</v>
      </c>
      <c r="N266" s="47">
        <v>1229.2339999999999</v>
      </c>
      <c r="O266" s="47">
        <v>1343.9459999999999</v>
      </c>
      <c r="P266" s="47">
        <v>3447.7330000000002</v>
      </c>
      <c r="Q266" s="47">
        <v>7907.4</v>
      </c>
      <c r="R266" s="47">
        <v>24473.656999999999</v>
      </c>
      <c r="S266" s="48">
        <v>62487.203999999998</v>
      </c>
    </row>
    <row r="267" spans="1:19" ht="13.5" thickBot="1">
      <c r="A267" s="236" t="str">
        <f t="shared" si="16"/>
        <v>NORDICS EXPSNAZAROO</v>
      </c>
      <c r="B267" s="52" t="str">
        <f t="shared" si="17"/>
        <v>NORDICS EXPSNAZAROO</v>
      </c>
      <c r="C267" s="52" t="str">
        <f t="shared" si="18"/>
        <v>NORDICS EXP</v>
      </c>
      <c r="D267" s="52" t="str">
        <f t="shared" si="19"/>
        <v>SNAZAROO</v>
      </c>
      <c r="E267" s="597"/>
      <c r="F267" s="452" t="s">
        <v>101</v>
      </c>
      <c r="G267" s="47">
        <v>4087.93</v>
      </c>
      <c r="H267" s="47">
        <v>4231.1180000000004</v>
      </c>
      <c r="I267" s="47">
        <v>1637.713</v>
      </c>
      <c r="J267" s="47">
        <v>2441.2710000000002</v>
      </c>
      <c r="K267" s="47">
        <v>1966.94</v>
      </c>
      <c r="L267" s="47">
        <v>2451.6579999999999</v>
      </c>
      <c r="M267" s="47">
        <v>2294.9319999999998</v>
      </c>
      <c r="N267" s="47">
        <v>1098.2819999999999</v>
      </c>
      <c r="O267" s="47">
        <v>5620.1639999999998</v>
      </c>
      <c r="P267" s="47">
        <v>3933.6869999999999</v>
      </c>
      <c r="Q267" s="47">
        <v>2466.1309999999999</v>
      </c>
      <c r="R267" s="47">
        <v>5796.79</v>
      </c>
      <c r="S267" s="48">
        <v>38026.616000000002</v>
      </c>
    </row>
    <row r="268" spans="1:19" ht="13.5" thickBot="1">
      <c r="A268" s="236" t="str">
        <f t="shared" si="16"/>
        <v>NORDICS EXPOther</v>
      </c>
      <c r="B268" s="52" t="str">
        <f t="shared" si="17"/>
        <v>NORDICS EXPTULIP</v>
      </c>
      <c r="C268" s="52" t="str">
        <f t="shared" si="18"/>
        <v>NORDICS EXP</v>
      </c>
      <c r="D268" s="52" t="str">
        <f t="shared" si="19"/>
        <v>TULIP</v>
      </c>
      <c r="E268" s="597"/>
      <c r="F268" s="452" t="s">
        <v>598</v>
      </c>
      <c r="G268" s="47">
        <v>265.05700000000002</v>
      </c>
      <c r="H268" s="47">
        <v>336.32600000000002</v>
      </c>
      <c r="I268" s="46"/>
      <c r="J268" s="47">
        <v>25.004999999999999</v>
      </c>
      <c r="K268" s="47">
        <v>25.004999999999999</v>
      </c>
      <c r="L268" s="46"/>
      <c r="M268" s="46"/>
      <c r="N268" s="46"/>
      <c r="O268" s="46"/>
      <c r="P268" s="46"/>
      <c r="Q268" s="46"/>
      <c r="R268" s="46"/>
      <c r="S268" s="48">
        <v>651.39300000000003</v>
      </c>
    </row>
    <row r="269" spans="1:19" ht="13.5" thickBot="1">
      <c r="A269" s="236" t="str">
        <f t="shared" si="16"/>
        <v>NORDICS EXPOther</v>
      </c>
      <c r="B269" s="52" t="str">
        <f t="shared" si="17"/>
        <v>NORDICS EXPWALTER FOSTER</v>
      </c>
      <c r="C269" s="52" t="str">
        <f t="shared" si="18"/>
        <v>NORDICS EXP</v>
      </c>
      <c r="D269" s="52" t="str">
        <f t="shared" si="19"/>
        <v>WALTER FOSTER</v>
      </c>
      <c r="E269" s="597"/>
      <c r="F269" s="452" t="s">
        <v>660</v>
      </c>
      <c r="G269" s="46"/>
      <c r="H269" s="46"/>
      <c r="I269" s="46"/>
      <c r="J269" s="46"/>
      <c r="K269" s="46"/>
      <c r="L269" s="46"/>
      <c r="M269" s="46"/>
      <c r="N269" s="46"/>
      <c r="O269" s="46"/>
      <c r="P269" s="47">
        <v>37.316000000000003</v>
      </c>
      <c r="Q269" s="46"/>
      <c r="R269" s="47">
        <v>0</v>
      </c>
      <c r="S269" s="48">
        <v>37.316000000000003</v>
      </c>
    </row>
    <row r="270" spans="1:19" ht="13.5" thickBot="1">
      <c r="A270" s="236" t="str">
        <f t="shared" si="16"/>
        <v>NORDICS EXPWINSOR &amp; NEWTON</v>
      </c>
      <c r="B270" s="52" t="str">
        <f t="shared" si="17"/>
        <v>NORDICS EXPWINSOR &amp; NEWTON</v>
      </c>
      <c r="C270" s="52" t="str">
        <f t="shared" si="18"/>
        <v>NORDICS EXP</v>
      </c>
      <c r="D270" s="52" t="str">
        <f t="shared" si="19"/>
        <v>WINSOR &amp; NEWTON</v>
      </c>
      <c r="E270" s="597"/>
      <c r="F270" s="452" t="s">
        <v>68</v>
      </c>
      <c r="G270" s="47">
        <v>28735.376</v>
      </c>
      <c r="H270" s="47">
        <v>24056.366000000002</v>
      </c>
      <c r="I270" s="47">
        <v>21547.547999999999</v>
      </c>
      <c r="J270" s="47">
        <v>10697.802</v>
      </c>
      <c r="K270" s="47">
        <v>21486.008000000002</v>
      </c>
      <c r="L270" s="47">
        <v>8878.5529999999999</v>
      </c>
      <c r="M270" s="47">
        <v>29518.008000000002</v>
      </c>
      <c r="N270" s="47">
        <v>22852.675999999999</v>
      </c>
      <c r="O270" s="47">
        <v>19464.841</v>
      </c>
      <c r="P270" s="47">
        <v>28921.312000000002</v>
      </c>
      <c r="Q270" s="47">
        <v>22665.641</v>
      </c>
      <c r="R270" s="47">
        <v>32763.726999999999</v>
      </c>
      <c r="S270" s="48">
        <v>271587.85800000001</v>
      </c>
    </row>
    <row r="271" spans="1:19" ht="13.5" thickBot="1">
      <c r="A271" s="236" t="str">
        <f t="shared" si="16"/>
        <v xml:space="preserve">NORDICS EXP </v>
      </c>
      <c r="B271" s="52" t="str">
        <f t="shared" si="17"/>
        <v>NORDICS EXPAll Brands</v>
      </c>
      <c r="C271" s="52" t="str">
        <f t="shared" si="18"/>
        <v>NORDICS EXP</v>
      </c>
      <c r="D271" s="52" t="str">
        <f t="shared" si="19"/>
        <v>All Brands</v>
      </c>
      <c r="E271" s="598"/>
      <c r="F271" s="197" t="s">
        <v>599</v>
      </c>
      <c r="G271" s="50">
        <v>54420.707999999999</v>
      </c>
      <c r="H271" s="50">
        <v>60063.830999999998</v>
      </c>
      <c r="I271" s="50">
        <v>43893.195</v>
      </c>
      <c r="J271" s="50">
        <v>31421.778999999999</v>
      </c>
      <c r="K271" s="50">
        <v>49896.826999999997</v>
      </c>
      <c r="L271" s="50">
        <v>23461.957999999999</v>
      </c>
      <c r="M271" s="50">
        <v>71986.933999999994</v>
      </c>
      <c r="N271" s="50">
        <v>38201.303</v>
      </c>
      <c r="O271" s="50">
        <v>47057.125999999997</v>
      </c>
      <c r="P271" s="50">
        <v>60374.078999999998</v>
      </c>
      <c r="Q271" s="50">
        <v>69809.854000000007</v>
      </c>
      <c r="R271" s="50">
        <v>78431.866999999998</v>
      </c>
      <c r="S271" s="50">
        <v>629019.46100000001</v>
      </c>
    </row>
    <row r="272" spans="1:19" ht="13.5" thickBot="1">
      <c r="A272" s="236" t="str">
        <f t="shared" si="16"/>
        <v>NORTH AMERICAOther</v>
      </c>
      <c r="B272" s="52" t="str">
        <f t="shared" si="17"/>
        <v>NORTH AMERICAALOFT</v>
      </c>
      <c r="C272" s="52" t="str">
        <f t="shared" si="18"/>
        <v>NORTH AMERICA</v>
      </c>
      <c r="D272" s="52" t="str">
        <f t="shared" si="19"/>
        <v>ALOFT</v>
      </c>
      <c r="E272" s="588" t="s">
        <v>29</v>
      </c>
      <c r="F272" s="452" t="s">
        <v>661</v>
      </c>
      <c r="G272" s="46"/>
      <c r="H272" s="47">
        <v>64573.775000000001</v>
      </c>
      <c r="I272" s="47">
        <v>231277.446</v>
      </c>
      <c r="J272" s="47">
        <v>12317.088</v>
      </c>
      <c r="K272" s="47">
        <v>52250.341999999997</v>
      </c>
      <c r="L272" s="47">
        <v>85558.364000000001</v>
      </c>
      <c r="M272" s="47">
        <v>28779.35</v>
      </c>
      <c r="N272" s="46"/>
      <c r="O272" s="47">
        <v>21466.079000000002</v>
      </c>
      <c r="P272" s="47">
        <v>139106.53700000001</v>
      </c>
      <c r="Q272" s="47">
        <v>37286.826000000001</v>
      </c>
      <c r="R272" s="47">
        <v>115604.534</v>
      </c>
      <c r="S272" s="48">
        <v>788220.34100000001</v>
      </c>
    </row>
    <row r="273" spans="1:19" ht="13.5" thickBot="1">
      <c r="A273" s="236" t="str">
        <f t="shared" si="16"/>
        <v>NORTH AMERICAOther</v>
      </c>
      <c r="B273" s="52" t="str">
        <f t="shared" si="17"/>
        <v>NORTH AMERICACOMPONENTS</v>
      </c>
      <c r="C273" s="52" t="str">
        <f t="shared" si="18"/>
        <v>NORTH AMERICA</v>
      </c>
      <c r="D273" s="52" t="str">
        <f t="shared" si="19"/>
        <v>COMPONENTS</v>
      </c>
      <c r="E273" s="597"/>
      <c r="F273" s="452" t="s">
        <v>589</v>
      </c>
      <c r="G273" s="47">
        <v>0</v>
      </c>
      <c r="H273" s="47">
        <v>0</v>
      </c>
      <c r="I273" s="47">
        <v>0</v>
      </c>
      <c r="J273" s="47">
        <v>24.67</v>
      </c>
      <c r="K273" s="47">
        <v>24.67</v>
      </c>
      <c r="L273" s="47">
        <v>17.622</v>
      </c>
      <c r="M273" s="47">
        <v>15.861000000000001</v>
      </c>
      <c r="N273" s="47">
        <v>14.978999999999999</v>
      </c>
      <c r="O273" s="47">
        <v>4.4050000000000002</v>
      </c>
      <c r="P273" s="47">
        <v>22.027999999999999</v>
      </c>
      <c r="Q273" s="47">
        <v>18.504000000000001</v>
      </c>
      <c r="R273" s="47">
        <v>10.573</v>
      </c>
      <c r="S273" s="48">
        <v>153.31200000000001</v>
      </c>
    </row>
    <row r="274" spans="1:19" ht="13.5" thickBot="1">
      <c r="A274" s="236" t="str">
        <f t="shared" si="16"/>
        <v>NORTH AMERICACONTE A PARIS</v>
      </c>
      <c r="B274" s="52" t="str">
        <f t="shared" si="17"/>
        <v>NORTH AMERICACONTE A PARIS</v>
      </c>
      <c r="C274" s="52" t="str">
        <f t="shared" si="18"/>
        <v>NORTH AMERICA</v>
      </c>
      <c r="D274" s="52" t="str">
        <f t="shared" si="19"/>
        <v>CONTE A PARIS</v>
      </c>
      <c r="E274" s="597"/>
      <c r="F274" s="452" t="s">
        <v>590</v>
      </c>
      <c r="G274" s="47">
        <v>40435.642999999996</v>
      </c>
      <c r="H274" s="47">
        <v>31802.15</v>
      </c>
      <c r="I274" s="47">
        <v>75174.12</v>
      </c>
      <c r="J274" s="47">
        <v>61483.173999999999</v>
      </c>
      <c r="K274" s="47">
        <v>89528.426000000007</v>
      </c>
      <c r="L274" s="47">
        <v>58484.769</v>
      </c>
      <c r="M274" s="47">
        <v>78810.804000000004</v>
      </c>
      <c r="N274" s="47">
        <v>58557.197999999997</v>
      </c>
      <c r="O274" s="47">
        <v>39588.330999999998</v>
      </c>
      <c r="P274" s="47">
        <v>72873.907999999996</v>
      </c>
      <c r="Q274" s="47">
        <v>38827.275999999998</v>
      </c>
      <c r="R274" s="47">
        <v>83259.051000000007</v>
      </c>
      <c r="S274" s="48">
        <v>728824.85</v>
      </c>
    </row>
    <row r="275" spans="1:19" ht="13.5" thickBot="1">
      <c r="A275" s="236" t="str">
        <f t="shared" si="16"/>
        <v>NORTH AMERICAOther</v>
      </c>
      <c r="B275" s="52" t="str">
        <f t="shared" si="17"/>
        <v>NORTH AMERICADERWENT</v>
      </c>
      <c r="C275" s="52" t="str">
        <f t="shared" si="18"/>
        <v>NORTH AMERICA</v>
      </c>
      <c r="D275" s="52" t="str">
        <f t="shared" si="19"/>
        <v>DERWENT</v>
      </c>
      <c r="E275" s="597"/>
      <c r="F275" s="452" t="s">
        <v>612</v>
      </c>
      <c r="G275" s="47">
        <v>209607.927</v>
      </c>
      <c r="H275" s="47">
        <v>183792.242</v>
      </c>
      <c r="I275" s="47">
        <v>203903.48300000001</v>
      </c>
      <c r="J275" s="47">
        <v>122224.757</v>
      </c>
      <c r="K275" s="47">
        <v>190708.23</v>
      </c>
      <c r="L275" s="47">
        <v>233147.25200000001</v>
      </c>
      <c r="M275" s="47">
        <v>230718.48199999999</v>
      </c>
      <c r="N275" s="47">
        <v>202617.318</v>
      </c>
      <c r="O275" s="47">
        <v>168997.25099999999</v>
      </c>
      <c r="P275" s="47">
        <v>243834.929</v>
      </c>
      <c r="Q275" s="47">
        <v>216595.88800000001</v>
      </c>
      <c r="R275" s="47">
        <v>146678.954</v>
      </c>
      <c r="S275" s="48">
        <v>2352826.713</v>
      </c>
    </row>
    <row r="276" spans="1:19" ht="13.5" thickBot="1">
      <c r="A276" s="236" t="str">
        <f t="shared" si="16"/>
        <v>NORTH AMERICAL&amp;B</v>
      </c>
      <c r="B276" s="52" t="str">
        <f t="shared" si="17"/>
        <v>NORTH AMERICAL&amp;B</v>
      </c>
      <c r="C276" s="52" t="str">
        <f t="shared" si="18"/>
        <v>NORTH AMERICA</v>
      </c>
      <c r="D276" s="52" t="str">
        <f t="shared" si="19"/>
        <v>L&amp;B</v>
      </c>
      <c r="E276" s="597"/>
      <c r="F276" s="452" t="s">
        <v>55</v>
      </c>
      <c r="G276" s="47">
        <v>49.805</v>
      </c>
      <c r="H276" s="47">
        <v>61.68</v>
      </c>
      <c r="I276" s="47">
        <v>105.976</v>
      </c>
      <c r="J276" s="47">
        <v>112.19799999999999</v>
      </c>
      <c r="K276" s="47">
        <v>56.29</v>
      </c>
      <c r="L276" s="47">
        <v>123.134</v>
      </c>
      <c r="M276" s="47">
        <v>8146.4160000000002</v>
      </c>
      <c r="N276" s="47">
        <v>31.053000000000001</v>
      </c>
      <c r="O276" s="47">
        <v>29.055</v>
      </c>
      <c r="P276" s="47">
        <v>20.718</v>
      </c>
      <c r="Q276" s="47">
        <v>30.29</v>
      </c>
      <c r="R276" s="47">
        <v>9.234</v>
      </c>
      <c r="S276" s="48">
        <v>8775.8490000000002</v>
      </c>
    </row>
    <row r="277" spans="1:19" ht="13.5" thickBot="1">
      <c r="A277" s="236" t="str">
        <f t="shared" si="16"/>
        <v>NORTH AMERICALETRASET</v>
      </c>
      <c r="B277" s="52" t="str">
        <f t="shared" si="17"/>
        <v>NORTH AMERICALETRASET</v>
      </c>
      <c r="C277" s="52" t="str">
        <f t="shared" si="18"/>
        <v>NORTH AMERICA</v>
      </c>
      <c r="D277" s="52" t="str">
        <f t="shared" si="19"/>
        <v>LETRASET</v>
      </c>
      <c r="E277" s="597"/>
      <c r="F277" s="452" t="s">
        <v>593</v>
      </c>
      <c r="G277" s="47">
        <v>15457.281000000001</v>
      </c>
      <c r="H277" s="47">
        <v>46781.027999999998</v>
      </c>
      <c r="I277" s="47">
        <v>15568.273999999999</v>
      </c>
      <c r="J277" s="47">
        <v>20494.135999999999</v>
      </c>
      <c r="K277" s="47">
        <v>23068.811000000002</v>
      </c>
      <c r="L277" s="47">
        <v>15833.611000000001</v>
      </c>
      <c r="M277" s="47">
        <v>44889.517999999996</v>
      </c>
      <c r="N277" s="47">
        <v>23594.244999999999</v>
      </c>
      <c r="O277" s="47">
        <v>-4785.1840000000002</v>
      </c>
      <c r="P277" s="47">
        <v>16444.165000000001</v>
      </c>
      <c r="Q277" s="47">
        <v>21201.82</v>
      </c>
      <c r="R277" s="47">
        <v>37186.21</v>
      </c>
      <c r="S277" s="48">
        <v>275733.91499999998</v>
      </c>
    </row>
    <row r="278" spans="1:19" ht="13.5" thickBot="1">
      <c r="A278" s="236" t="str">
        <f t="shared" si="16"/>
        <v>NORTH AMERICALIQUITEX</v>
      </c>
      <c r="B278" s="52" t="str">
        <f t="shared" si="17"/>
        <v>NORTH AMERICALIQUITEX</v>
      </c>
      <c r="C278" s="52" t="str">
        <f t="shared" si="18"/>
        <v>NORTH AMERICA</v>
      </c>
      <c r="D278" s="52" t="str">
        <f t="shared" si="19"/>
        <v>LIQUITEX</v>
      </c>
      <c r="E278" s="597"/>
      <c r="F278" s="452" t="s">
        <v>79</v>
      </c>
      <c r="G278" s="47">
        <v>1224258.1340000001</v>
      </c>
      <c r="H278" s="47">
        <v>1665812.7819999999</v>
      </c>
      <c r="I278" s="47">
        <v>1280263.3570000001</v>
      </c>
      <c r="J278" s="47">
        <v>1500239.8219999999</v>
      </c>
      <c r="K278" s="47">
        <v>1756479.858</v>
      </c>
      <c r="L278" s="47">
        <v>1029925.167</v>
      </c>
      <c r="M278" s="47">
        <v>1368779.547</v>
      </c>
      <c r="N278" s="47">
        <v>1411900.2949999999</v>
      </c>
      <c r="O278" s="47">
        <v>1364582.345</v>
      </c>
      <c r="P278" s="47">
        <v>1714110.2749999999</v>
      </c>
      <c r="Q278" s="47">
        <v>1467051.11</v>
      </c>
      <c r="R278" s="47">
        <v>1129507.2860000001</v>
      </c>
      <c r="S278" s="48">
        <v>16912909.978</v>
      </c>
    </row>
    <row r="279" spans="1:19" ht="13.5" thickBot="1">
      <c r="A279" s="236" t="str">
        <f t="shared" si="16"/>
        <v>NORTH AMERICAOther</v>
      </c>
      <c r="B279" s="52" t="str">
        <f t="shared" si="17"/>
        <v>NORTH AMERICAMARKETING</v>
      </c>
      <c r="C279" s="52" t="str">
        <f t="shared" si="18"/>
        <v>NORTH AMERICA</v>
      </c>
      <c r="D279" s="52" t="str">
        <f t="shared" si="19"/>
        <v>MARKETING</v>
      </c>
      <c r="E279" s="597"/>
      <c r="F279" s="452" t="s">
        <v>594</v>
      </c>
      <c r="G279" s="47">
        <v>4313.817</v>
      </c>
      <c r="H279" s="47">
        <v>1592.923</v>
      </c>
      <c r="I279" s="47">
        <v>2383.0340000000001</v>
      </c>
      <c r="J279" s="47">
        <v>4091.6060000000002</v>
      </c>
      <c r="K279" s="47">
        <v>3111.491</v>
      </c>
      <c r="L279" s="47">
        <v>3636.2950000000001</v>
      </c>
      <c r="M279" s="47">
        <v>5249.2979999999998</v>
      </c>
      <c r="N279" s="47">
        <v>5259.1369999999997</v>
      </c>
      <c r="O279" s="47">
        <v>3888.15</v>
      </c>
      <c r="P279" s="47">
        <v>4042.7060000000001</v>
      </c>
      <c r="Q279" s="47">
        <v>4184.1859999999997</v>
      </c>
      <c r="R279" s="47">
        <v>5707.62</v>
      </c>
      <c r="S279" s="48">
        <v>47460.262999999999</v>
      </c>
    </row>
    <row r="280" spans="1:19" ht="13.5" thickBot="1">
      <c r="A280" s="236" t="str">
        <f t="shared" si="16"/>
        <v>NORTH AMERICAOther</v>
      </c>
      <c r="B280" s="52" t="str">
        <f t="shared" si="17"/>
        <v>NORTH AMERICAMICHAELS</v>
      </c>
      <c r="C280" s="52" t="str">
        <f t="shared" si="18"/>
        <v>NORTH AMERICA</v>
      </c>
      <c r="D280" s="52" t="str">
        <f t="shared" si="19"/>
        <v>MICHAELS</v>
      </c>
      <c r="E280" s="597"/>
      <c r="F280" s="452" t="s">
        <v>595</v>
      </c>
      <c r="G280" s="47">
        <v>73413.766000000003</v>
      </c>
      <c r="H280" s="47">
        <v>158397.90599999999</v>
      </c>
      <c r="I280" s="47">
        <v>41697.358999999997</v>
      </c>
      <c r="J280" s="47">
        <v>328224.98300000001</v>
      </c>
      <c r="K280" s="47">
        <v>125254.171</v>
      </c>
      <c r="L280" s="47">
        <v>15262.96</v>
      </c>
      <c r="M280" s="47">
        <v>134649.82999999999</v>
      </c>
      <c r="N280" s="47">
        <v>123775.887</v>
      </c>
      <c r="O280" s="47">
        <v>144820.82500000001</v>
      </c>
      <c r="P280" s="47">
        <v>242094.94399999999</v>
      </c>
      <c r="Q280" s="47">
        <v>236996.95300000001</v>
      </c>
      <c r="R280" s="47">
        <v>1671.2460000000001</v>
      </c>
      <c r="S280" s="48">
        <v>1626260.83</v>
      </c>
    </row>
    <row r="281" spans="1:19" ht="13.5" thickBot="1">
      <c r="A281" s="236" t="str">
        <f t="shared" si="16"/>
        <v>NORTH AMERICAOther</v>
      </c>
      <c r="B281" s="52" t="str">
        <f t="shared" si="17"/>
        <v>NORTH AMERICAOTHER</v>
      </c>
      <c r="C281" s="52" t="str">
        <f t="shared" si="18"/>
        <v>NORTH AMERICA</v>
      </c>
      <c r="D281" s="52" t="str">
        <f t="shared" si="19"/>
        <v>OTHER</v>
      </c>
      <c r="E281" s="597"/>
      <c r="F281" s="452" t="s">
        <v>77</v>
      </c>
      <c r="G281" s="47">
        <v>439.74400000000003</v>
      </c>
      <c r="H281" s="47">
        <v>474.18099999999998</v>
      </c>
      <c r="I281" s="47">
        <v>327.42500000000001</v>
      </c>
      <c r="J281" s="47">
        <v>258.15800000000002</v>
      </c>
      <c r="K281" s="47">
        <v>19085.131000000001</v>
      </c>
      <c r="L281" s="47">
        <v>656.04</v>
      </c>
      <c r="M281" s="47">
        <v>114.11799999999999</v>
      </c>
      <c r="N281" s="47">
        <v>19223.618999999999</v>
      </c>
      <c r="O281" s="47">
        <v>362.08199999999999</v>
      </c>
      <c r="P281" s="47">
        <v>19146.898000000001</v>
      </c>
      <c r="Q281" s="47">
        <v>333.50400000000002</v>
      </c>
      <c r="R281" s="47">
        <v>172.446</v>
      </c>
      <c r="S281" s="48">
        <v>60593.345999999998</v>
      </c>
    </row>
    <row r="282" spans="1:19" ht="13.5" thickBot="1">
      <c r="A282" s="236" t="str">
        <f t="shared" si="16"/>
        <v>NORTH AMERICAREEVES</v>
      </c>
      <c r="B282" s="52" t="str">
        <f t="shared" si="17"/>
        <v>NORTH AMERICAREEVES</v>
      </c>
      <c r="C282" s="52" t="str">
        <f t="shared" si="18"/>
        <v>NORTH AMERICA</v>
      </c>
      <c r="D282" s="52" t="str">
        <f t="shared" si="19"/>
        <v>REEVES</v>
      </c>
      <c r="E282" s="597"/>
      <c r="F282" s="452" t="s">
        <v>173</v>
      </c>
      <c r="G282" s="47">
        <v>269201.00300000003</v>
      </c>
      <c r="H282" s="47">
        <v>272870.60399999999</v>
      </c>
      <c r="I282" s="47">
        <v>258445.204</v>
      </c>
      <c r="J282" s="47">
        <v>136463.473</v>
      </c>
      <c r="K282" s="47">
        <v>209979.86499999999</v>
      </c>
      <c r="L282" s="47">
        <v>221143.89</v>
      </c>
      <c r="M282" s="47">
        <v>274805.95600000001</v>
      </c>
      <c r="N282" s="47">
        <v>278432.228</v>
      </c>
      <c r="O282" s="47">
        <v>229924.7</v>
      </c>
      <c r="P282" s="47">
        <v>388534.13299999997</v>
      </c>
      <c r="Q282" s="47">
        <v>218958.00700000001</v>
      </c>
      <c r="R282" s="47">
        <v>299986.245</v>
      </c>
      <c r="S282" s="48">
        <v>3058745.3080000002</v>
      </c>
    </row>
    <row r="283" spans="1:19" ht="13.5" thickBot="1">
      <c r="A283" s="236" t="str">
        <f t="shared" si="16"/>
        <v>NORTH AMERICASNAZAROO</v>
      </c>
      <c r="B283" s="52" t="str">
        <f t="shared" si="17"/>
        <v>NORTH AMERICASNAZAROO</v>
      </c>
      <c r="C283" s="52" t="str">
        <f t="shared" si="18"/>
        <v>NORTH AMERICA</v>
      </c>
      <c r="D283" s="52" t="str">
        <f t="shared" si="19"/>
        <v>SNAZAROO</v>
      </c>
      <c r="E283" s="597"/>
      <c r="F283" s="452" t="s">
        <v>101</v>
      </c>
      <c r="G283" s="47">
        <v>289758.02299999999</v>
      </c>
      <c r="H283" s="47">
        <v>252051.56299999999</v>
      </c>
      <c r="I283" s="47">
        <v>245104.02499999999</v>
      </c>
      <c r="J283" s="47">
        <v>144506.66800000001</v>
      </c>
      <c r="K283" s="47">
        <v>408332.283</v>
      </c>
      <c r="L283" s="47">
        <v>187217.92800000001</v>
      </c>
      <c r="M283" s="47">
        <v>357749.12599999999</v>
      </c>
      <c r="N283" s="47">
        <v>295277.07299999997</v>
      </c>
      <c r="O283" s="47">
        <v>178188.67800000001</v>
      </c>
      <c r="P283" s="47">
        <v>75324.592000000004</v>
      </c>
      <c r="Q283" s="47">
        <v>50730.688000000002</v>
      </c>
      <c r="R283" s="47">
        <v>337100.87</v>
      </c>
      <c r="S283" s="48">
        <v>2821341.517</v>
      </c>
    </row>
    <row r="284" spans="1:19" ht="13.5" thickBot="1">
      <c r="A284" s="236" t="str">
        <f t="shared" si="16"/>
        <v>NORTH AMERICAOther</v>
      </c>
      <c r="B284" s="52" t="str">
        <f t="shared" si="17"/>
        <v>NORTH AMERICAUTRECHT</v>
      </c>
      <c r="C284" s="52" t="str">
        <f t="shared" si="18"/>
        <v>NORTH AMERICA</v>
      </c>
      <c r="D284" s="52" t="str">
        <f t="shared" si="19"/>
        <v>UTRECHT</v>
      </c>
      <c r="E284" s="597"/>
      <c r="F284" s="452" t="s">
        <v>662</v>
      </c>
      <c r="G284" s="46"/>
      <c r="H284" s="46"/>
      <c r="I284" s="46"/>
      <c r="J284" s="47">
        <v>10654.130999999999</v>
      </c>
      <c r="K284" s="46"/>
      <c r="L284" s="46"/>
      <c r="M284" s="46"/>
      <c r="N284" s="46"/>
      <c r="O284" s="46"/>
      <c r="P284" s="46"/>
      <c r="Q284" s="46"/>
      <c r="R284" s="46"/>
      <c r="S284" s="48">
        <v>10654.130999999999</v>
      </c>
    </row>
    <row r="285" spans="1:19" ht="13.5" thickBot="1">
      <c r="A285" s="236" t="str">
        <f t="shared" si="16"/>
        <v>NORTH AMERICAOther</v>
      </c>
      <c r="B285" s="52" t="str">
        <f t="shared" si="17"/>
        <v>NORTH AMERICAWALTER FOSTER</v>
      </c>
      <c r="C285" s="52" t="str">
        <f t="shared" si="18"/>
        <v>NORTH AMERICA</v>
      </c>
      <c r="D285" s="52" t="str">
        <f t="shared" si="19"/>
        <v>WALTER FOSTER</v>
      </c>
      <c r="E285" s="597"/>
      <c r="F285" s="452" t="s">
        <v>660</v>
      </c>
      <c r="G285" s="47">
        <v>80.834000000000003</v>
      </c>
      <c r="H285" s="47">
        <v>67.361000000000004</v>
      </c>
      <c r="I285" s="47">
        <v>93.025999999999996</v>
      </c>
      <c r="J285" s="47">
        <v>40.417999999999999</v>
      </c>
      <c r="K285" s="47">
        <v>85.713999999999999</v>
      </c>
      <c r="L285" s="47">
        <v>18.091999999999999</v>
      </c>
      <c r="M285" s="47">
        <v>73.06</v>
      </c>
      <c r="N285" s="46"/>
      <c r="O285" s="47">
        <v>15.397</v>
      </c>
      <c r="P285" s="47">
        <v>42.341999999999999</v>
      </c>
      <c r="Q285" s="47">
        <v>30.792000000000002</v>
      </c>
      <c r="R285" s="47">
        <v>55.817</v>
      </c>
      <c r="S285" s="48">
        <v>602.85299999999995</v>
      </c>
    </row>
    <row r="286" spans="1:19" ht="13.5" thickBot="1">
      <c r="A286" s="236" t="str">
        <f t="shared" si="16"/>
        <v>NORTH AMERICAWINSOR &amp; NEWTON</v>
      </c>
      <c r="B286" s="52" t="str">
        <f t="shared" si="17"/>
        <v>NORTH AMERICAWINSOR &amp; NEWTON</v>
      </c>
      <c r="C286" s="52" t="str">
        <f t="shared" si="18"/>
        <v>NORTH AMERICA</v>
      </c>
      <c r="D286" s="52" t="str">
        <f t="shared" si="19"/>
        <v>WINSOR &amp; NEWTON</v>
      </c>
      <c r="E286" s="597"/>
      <c r="F286" s="452" t="s">
        <v>68</v>
      </c>
      <c r="G286" s="47">
        <v>1222498.206</v>
      </c>
      <c r="H286" s="47">
        <v>1405508.1189999999</v>
      </c>
      <c r="I286" s="47">
        <v>1378537.5530000001</v>
      </c>
      <c r="J286" s="47">
        <v>1622520.845</v>
      </c>
      <c r="K286" s="47">
        <v>1411579.6270000001</v>
      </c>
      <c r="L286" s="47">
        <v>1216282.8770000001</v>
      </c>
      <c r="M286" s="47">
        <v>1785469.452</v>
      </c>
      <c r="N286" s="47">
        <v>1748368.0390000001</v>
      </c>
      <c r="O286" s="47">
        <v>1121832.6950000001</v>
      </c>
      <c r="P286" s="47">
        <v>1962424.669</v>
      </c>
      <c r="Q286" s="47">
        <v>1257159.395</v>
      </c>
      <c r="R286" s="47">
        <v>1610610.5009999999</v>
      </c>
      <c r="S286" s="48">
        <v>17742791.978</v>
      </c>
    </row>
    <row r="287" spans="1:19" ht="13.5" thickBot="1">
      <c r="A287" s="236" t="str">
        <f t="shared" si="16"/>
        <v xml:space="preserve">NORTH AMERICA </v>
      </c>
      <c r="B287" s="52" t="str">
        <f t="shared" si="17"/>
        <v>NORTH AMERICAAll Brands</v>
      </c>
      <c r="C287" s="52" t="str">
        <f t="shared" si="18"/>
        <v>NORTH AMERICA</v>
      </c>
      <c r="D287" s="52" t="str">
        <f t="shared" si="19"/>
        <v>All Brands</v>
      </c>
      <c r="E287" s="598"/>
      <c r="F287" s="197" t="s">
        <v>599</v>
      </c>
      <c r="G287" s="50">
        <v>3349514.1830000002</v>
      </c>
      <c r="H287" s="50">
        <v>4083786.3139999998</v>
      </c>
      <c r="I287" s="50">
        <v>3732880.2820000001</v>
      </c>
      <c r="J287" s="50">
        <v>3963656.1269999999</v>
      </c>
      <c r="K287" s="50">
        <v>4289544.909</v>
      </c>
      <c r="L287" s="50">
        <v>3067308.0010000002</v>
      </c>
      <c r="M287" s="50">
        <v>4318250.818</v>
      </c>
      <c r="N287" s="50">
        <v>4167051.071</v>
      </c>
      <c r="O287" s="50">
        <v>3268914.8089999999</v>
      </c>
      <c r="P287" s="50">
        <v>4878022.8439999996</v>
      </c>
      <c r="Q287" s="50">
        <v>3549405.2390000001</v>
      </c>
      <c r="R287" s="50">
        <v>3767560.5869999998</v>
      </c>
      <c r="S287" s="50">
        <v>46435895.184</v>
      </c>
    </row>
    <row r="288" spans="1:19" ht="13.5" thickBot="1">
      <c r="A288" s="236" t="str">
        <f t="shared" si="16"/>
        <v>OTHER EUROPE EXPOther</v>
      </c>
      <c r="B288" s="52" t="str">
        <f t="shared" si="17"/>
        <v>OTHER EUROPE EXPARTOGRAPH</v>
      </c>
      <c r="C288" s="52" t="str">
        <f t="shared" si="18"/>
        <v>OTHER EUROPE EXP</v>
      </c>
      <c r="D288" s="52" t="str">
        <f t="shared" si="19"/>
        <v>ARTOGRAPH</v>
      </c>
      <c r="E288" s="588" t="s">
        <v>167</v>
      </c>
      <c r="F288" s="452" t="s">
        <v>602</v>
      </c>
      <c r="G288" s="47">
        <v>131.16</v>
      </c>
      <c r="H288" s="47">
        <v>162.16</v>
      </c>
      <c r="I288" s="47">
        <v>415.72</v>
      </c>
      <c r="J288" s="47">
        <v>96.58</v>
      </c>
      <c r="K288" s="46"/>
      <c r="L288" s="46"/>
      <c r="M288" s="47">
        <v>-34.58</v>
      </c>
      <c r="N288" s="46"/>
      <c r="O288" s="46"/>
      <c r="P288" s="46"/>
      <c r="Q288" s="46"/>
      <c r="R288" s="46"/>
      <c r="S288" s="48">
        <v>771.04</v>
      </c>
    </row>
    <row r="289" spans="1:19" ht="13.5" thickBot="1">
      <c r="A289" s="236" t="str">
        <f t="shared" si="16"/>
        <v>OTHER EUROPE EXPOther</v>
      </c>
      <c r="B289" s="52" t="str">
        <f t="shared" si="17"/>
        <v>OTHER EUROPE EXPBECKERS A</v>
      </c>
      <c r="C289" s="52" t="str">
        <f t="shared" si="18"/>
        <v>OTHER EUROPE EXP</v>
      </c>
      <c r="D289" s="52" t="str">
        <f t="shared" si="19"/>
        <v>BECKERS A</v>
      </c>
      <c r="E289" s="597"/>
      <c r="F289" s="452" t="s">
        <v>652</v>
      </c>
      <c r="G289" s="47">
        <v>121.598</v>
      </c>
      <c r="H289" s="46"/>
      <c r="I289" s="47">
        <v>128.82499999999999</v>
      </c>
      <c r="J289" s="46"/>
      <c r="K289" s="46"/>
      <c r="L289" s="46"/>
      <c r="M289" s="47">
        <v>188.488</v>
      </c>
      <c r="N289" s="46"/>
      <c r="O289" s="47">
        <v>103.881</v>
      </c>
      <c r="P289" s="46"/>
      <c r="Q289" s="46"/>
      <c r="R289" s="46"/>
      <c r="S289" s="48">
        <v>542.79200000000003</v>
      </c>
    </row>
    <row r="290" spans="1:19" ht="13.5" thickBot="1">
      <c r="A290" s="236" t="str">
        <f t="shared" si="16"/>
        <v>OTHER EUROPE EXPOther</v>
      </c>
      <c r="B290" s="52" t="str">
        <f t="shared" si="17"/>
        <v>OTHER EUROPE EXPCANSON</v>
      </c>
      <c r="C290" s="52" t="str">
        <f t="shared" si="18"/>
        <v>OTHER EUROPE EXP</v>
      </c>
      <c r="D290" s="52" t="str">
        <f t="shared" si="19"/>
        <v>CANSON</v>
      </c>
      <c r="E290" s="597"/>
      <c r="F290" s="452" t="s">
        <v>653</v>
      </c>
      <c r="G290" s="47">
        <v>154.83000000000001</v>
      </c>
      <c r="H290" s="46"/>
      <c r="I290" s="47">
        <v>136.691</v>
      </c>
      <c r="J290" s="46"/>
      <c r="K290" s="46"/>
      <c r="L290" s="46"/>
      <c r="M290" s="47">
        <v>213.00200000000001</v>
      </c>
      <c r="N290" s="46"/>
      <c r="O290" s="47">
        <v>12.75</v>
      </c>
      <c r="P290" s="46"/>
      <c r="Q290" s="46"/>
      <c r="R290" s="46"/>
      <c r="S290" s="48">
        <v>517.27300000000002</v>
      </c>
    </row>
    <row r="291" spans="1:19" ht="13.5" thickBot="1">
      <c r="A291" s="236" t="str">
        <f t="shared" si="16"/>
        <v>OTHER EUROPE EXPOther</v>
      </c>
      <c r="B291" s="52" t="str">
        <f t="shared" si="17"/>
        <v>OTHER EUROPE EXPCOMPONENTS</v>
      </c>
      <c r="C291" s="52" t="str">
        <f t="shared" si="18"/>
        <v>OTHER EUROPE EXP</v>
      </c>
      <c r="D291" s="52" t="str">
        <f t="shared" si="19"/>
        <v>COMPONENTS</v>
      </c>
      <c r="E291" s="597"/>
      <c r="F291" s="452" t="s">
        <v>589</v>
      </c>
      <c r="G291" s="46"/>
      <c r="H291" s="47">
        <v>170.56</v>
      </c>
      <c r="I291" s="46"/>
      <c r="J291" s="47">
        <v>240.45099999999999</v>
      </c>
      <c r="K291" s="46"/>
      <c r="L291" s="46"/>
      <c r="M291" s="47">
        <v>0</v>
      </c>
      <c r="N291" s="47">
        <v>384.72199999999998</v>
      </c>
      <c r="O291" s="47">
        <v>0</v>
      </c>
      <c r="P291" s="47">
        <v>959.71400000000006</v>
      </c>
      <c r="Q291" s="46"/>
      <c r="R291" s="47">
        <v>152.285</v>
      </c>
      <c r="S291" s="48">
        <v>1907.732</v>
      </c>
    </row>
    <row r="292" spans="1:19" ht="13.5" thickBot="1">
      <c r="A292" s="236" t="str">
        <f t="shared" si="16"/>
        <v>OTHER EUROPE EXPCONTE A PARIS</v>
      </c>
      <c r="B292" s="52" t="str">
        <f t="shared" si="17"/>
        <v>OTHER EUROPE EXPCONTE A PARIS</v>
      </c>
      <c r="C292" s="52" t="str">
        <f t="shared" si="18"/>
        <v>OTHER EUROPE EXP</v>
      </c>
      <c r="D292" s="52" t="str">
        <f t="shared" si="19"/>
        <v>CONTE A PARIS</v>
      </c>
      <c r="E292" s="597"/>
      <c r="F292" s="452" t="s">
        <v>590</v>
      </c>
      <c r="G292" s="47">
        <v>1469.6510000000001</v>
      </c>
      <c r="H292" s="47">
        <v>1142.7349999999999</v>
      </c>
      <c r="I292" s="47">
        <v>537.471</v>
      </c>
      <c r="J292" s="47">
        <v>4010.0859999999998</v>
      </c>
      <c r="K292" s="47">
        <v>5650.4009999999998</v>
      </c>
      <c r="L292" s="47">
        <v>2885.4870000000001</v>
      </c>
      <c r="M292" s="47">
        <v>1345.675</v>
      </c>
      <c r="N292" s="47">
        <v>1385.2909999999999</v>
      </c>
      <c r="O292" s="47">
        <v>2168.0329999999999</v>
      </c>
      <c r="P292" s="47">
        <v>1559.75</v>
      </c>
      <c r="Q292" s="47">
        <v>994.71799999999996</v>
      </c>
      <c r="R292" s="47">
        <v>3954.5659999999998</v>
      </c>
      <c r="S292" s="48">
        <v>27103.864000000001</v>
      </c>
    </row>
    <row r="293" spans="1:19" ht="13.5" thickBot="1">
      <c r="A293" s="236" t="str">
        <f t="shared" si="16"/>
        <v>OTHER EUROPE EXPOther</v>
      </c>
      <c r="B293" s="52" t="str">
        <f t="shared" si="17"/>
        <v>OTHER EUROPE EXPCREDITS</v>
      </c>
      <c r="C293" s="52" t="str">
        <f t="shared" si="18"/>
        <v>OTHER EUROPE EXP</v>
      </c>
      <c r="D293" s="52" t="str">
        <f t="shared" si="19"/>
        <v>CREDITS</v>
      </c>
      <c r="E293" s="597"/>
      <c r="F293" s="452" t="s">
        <v>591</v>
      </c>
      <c r="G293" s="46"/>
      <c r="H293" s="46"/>
      <c r="I293" s="46"/>
      <c r="J293" s="46"/>
      <c r="K293" s="46"/>
      <c r="L293" s="47">
        <v>-2.2890000000000001</v>
      </c>
      <c r="M293" s="46"/>
      <c r="N293" s="46"/>
      <c r="O293" s="46"/>
      <c r="P293" s="46"/>
      <c r="Q293" s="47">
        <v>-6.82</v>
      </c>
      <c r="R293" s="46"/>
      <c r="S293" s="48">
        <v>-9.109</v>
      </c>
    </row>
    <row r="294" spans="1:19" ht="13.5" thickBot="1">
      <c r="A294" s="236" t="str">
        <f t="shared" si="16"/>
        <v>OTHER EUROPE EXPOther</v>
      </c>
      <c r="B294" s="52" t="str">
        <f t="shared" si="17"/>
        <v>OTHER EUROPE EXPDEKORIMA</v>
      </c>
      <c r="C294" s="52" t="str">
        <f t="shared" si="18"/>
        <v>OTHER EUROPE EXP</v>
      </c>
      <c r="D294" s="52" t="str">
        <f t="shared" si="19"/>
        <v>DEKORIMA</v>
      </c>
      <c r="E294" s="597"/>
      <c r="F294" s="452" t="s">
        <v>654</v>
      </c>
      <c r="G294" s="47">
        <v>13.909000000000001</v>
      </c>
      <c r="H294" s="46"/>
      <c r="I294" s="47">
        <v>165.43700000000001</v>
      </c>
      <c r="J294" s="47">
        <v>279.29399999999998</v>
      </c>
      <c r="K294" s="46"/>
      <c r="L294" s="46"/>
      <c r="M294" s="47">
        <v>514.68100000000004</v>
      </c>
      <c r="N294" s="47">
        <v>-23.303999999999998</v>
      </c>
      <c r="O294" s="47">
        <v>52.771000000000001</v>
      </c>
      <c r="P294" s="46"/>
      <c r="Q294" s="46"/>
      <c r="R294" s="46"/>
      <c r="S294" s="48">
        <v>1002.788</v>
      </c>
    </row>
    <row r="295" spans="1:19" ht="13.5" thickBot="1">
      <c r="A295" s="236" t="str">
        <f t="shared" si="16"/>
        <v>OTHER EUROPE EXPOther</v>
      </c>
      <c r="B295" s="52" t="str">
        <f t="shared" si="17"/>
        <v>OTHER EUROPE EXPDERWENT</v>
      </c>
      <c r="C295" s="52" t="str">
        <f t="shared" si="18"/>
        <v>OTHER EUROPE EXP</v>
      </c>
      <c r="D295" s="52" t="str">
        <f t="shared" si="19"/>
        <v>DERWENT</v>
      </c>
      <c r="E295" s="597"/>
      <c r="F295" s="452" t="s">
        <v>612</v>
      </c>
      <c r="G295" s="47">
        <v>9.2230000000000008</v>
      </c>
      <c r="H295" s="46"/>
      <c r="I295" s="46"/>
      <c r="J295" s="46"/>
      <c r="K295" s="46"/>
      <c r="L295" s="46"/>
      <c r="M295" s="47">
        <v>30.745999999999999</v>
      </c>
      <c r="N295" s="46"/>
      <c r="O295" s="47">
        <v>26.81</v>
      </c>
      <c r="P295" s="46"/>
      <c r="Q295" s="46"/>
      <c r="R295" s="46"/>
      <c r="S295" s="48">
        <v>66.778999999999996</v>
      </c>
    </row>
    <row r="296" spans="1:19" ht="13.5" thickBot="1">
      <c r="A296" s="236" t="str">
        <f t="shared" si="16"/>
        <v>OTHER EUROPE EXPOther</v>
      </c>
      <c r="B296" s="52" t="str">
        <f t="shared" si="17"/>
        <v>OTHER EUROPE EXPHUMBROL</v>
      </c>
      <c r="C296" s="52" t="str">
        <f t="shared" si="18"/>
        <v>OTHER EUROPE EXP</v>
      </c>
      <c r="D296" s="52" t="str">
        <f t="shared" si="19"/>
        <v>HUMBROL</v>
      </c>
      <c r="E296" s="597"/>
      <c r="F296" s="452" t="s">
        <v>631</v>
      </c>
      <c r="G296" s="47">
        <v>141.49199999999999</v>
      </c>
      <c r="H296" s="46"/>
      <c r="I296" s="47">
        <v>4.0629999999999997</v>
      </c>
      <c r="J296" s="46"/>
      <c r="K296" s="46"/>
      <c r="L296" s="46"/>
      <c r="M296" s="46"/>
      <c r="N296" s="46"/>
      <c r="O296" s="46"/>
      <c r="P296" s="46"/>
      <c r="Q296" s="46"/>
      <c r="R296" s="46"/>
      <c r="S296" s="48">
        <v>145.55500000000001</v>
      </c>
    </row>
    <row r="297" spans="1:19" ht="13.5" thickBot="1">
      <c r="A297" s="236" t="str">
        <f t="shared" si="16"/>
        <v>OTHER EUROPE EXPOther</v>
      </c>
      <c r="B297" s="52" t="str">
        <f t="shared" si="17"/>
        <v>OTHER EUROPE EXPINSCRIBE</v>
      </c>
      <c r="C297" s="52" t="str">
        <f t="shared" si="18"/>
        <v>OTHER EUROPE EXP</v>
      </c>
      <c r="D297" s="52" t="str">
        <f t="shared" si="19"/>
        <v>INSCRIBE</v>
      </c>
      <c r="E297" s="597"/>
      <c r="F297" s="452" t="s">
        <v>663</v>
      </c>
      <c r="G297" s="47">
        <v>243.84</v>
      </c>
      <c r="H297" s="47">
        <v>39.6</v>
      </c>
      <c r="I297" s="47">
        <v>195.42</v>
      </c>
      <c r="J297" s="47">
        <v>276.95999999999998</v>
      </c>
      <c r="K297" s="46"/>
      <c r="L297" s="47">
        <v>623.88</v>
      </c>
      <c r="M297" s="47">
        <v>736.62</v>
      </c>
      <c r="N297" s="47">
        <v>217.86</v>
      </c>
      <c r="O297" s="47">
        <v>28.08</v>
      </c>
      <c r="P297" s="47">
        <v>677.82</v>
      </c>
      <c r="Q297" s="46"/>
      <c r="R297" s="47">
        <v>394.5</v>
      </c>
      <c r="S297" s="48">
        <v>3434.58</v>
      </c>
    </row>
    <row r="298" spans="1:19" ht="13.5" thickBot="1">
      <c r="A298" s="236" t="str">
        <f t="shared" si="16"/>
        <v>OTHER EUROPE EXPL&amp;B</v>
      </c>
      <c r="B298" s="52" t="str">
        <f t="shared" si="17"/>
        <v>OTHER EUROPE EXPL&amp;B</v>
      </c>
      <c r="C298" s="52" t="str">
        <f t="shared" si="18"/>
        <v>OTHER EUROPE EXP</v>
      </c>
      <c r="D298" s="52" t="str">
        <f t="shared" si="19"/>
        <v>L&amp;B</v>
      </c>
      <c r="E298" s="597"/>
      <c r="F298" s="452" t="s">
        <v>55</v>
      </c>
      <c r="G298" s="47">
        <v>21466.850999999999</v>
      </c>
      <c r="H298" s="47">
        <v>51992.472000000002</v>
      </c>
      <c r="I298" s="47">
        <v>8768.6589999999997</v>
      </c>
      <c r="J298" s="47">
        <v>63443.338000000003</v>
      </c>
      <c r="K298" s="47">
        <v>47077.976000000002</v>
      </c>
      <c r="L298" s="47">
        <v>14884.575000000001</v>
      </c>
      <c r="M298" s="47">
        <v>52834.180999999997</v>
      </c>
      <c r="N298" s="47">
        <v>37865.313000000002</v>
      </c>
      <c r="O298" s="47">
        <v>26284.896000000001</v>
      </c>
      <c r="P298" s="47">
        <v>22625.504000000001</v>
      </c>
      <c r="Q298" s="47">
        <v>29743.654999999999</v>
      </c>
      <c r="R298" s="47">
        <v>40808.800000000003</v>
      </c>
      <c r="S298" s="48">
        <v>417796.22</v>
      </c>
    </row>
    <row r="299" spans="1:19" ht="13.5" thickBot="1">
      <c r="A299" s="236" t="str">
        <f t="shared" si="16"/>
        <v>OTHER EUROPE EXPLETRASET</v>
      </c>
      <c r="B299" s="52" t="str">
        <f t="shared" si="17"/>
        <v>OTHER EUROPE EXPLETRASET</v>
      </c>
      <c r="C299" s="52" t="str">
        <f t="shared" si="18"/>
        <v>OTHER EUROPE EXP</v>
      </c>
      <c r="D299" s="52" t="str">
        <f t="shared" si="19"/>
        <v>LETRASET</v>
      </c>
      <c r="E299" s="597"/>
      <c r="F299" s="452" t="s">
        <v>593</v>
      </c>
      <c r="G299" s="47">
        <v>11489.773999999999</v>
      </c>
      <c r="H299" s="47">
        <v>51271.631999999998</v>
      </c>
      <c r="I299" s="47">
        <v>7201.1869999999999</v>
      </c>
      <c r="J299" s="47">
        <v>7037.9449999999997</v>
      </c>
      <c r="K299" s="47">
        <v>23110.064999999999</v>
      </c>
      <c r="L299" s="47">
        <v>21531.39</v>
      </c>
      <c r="M299" s="47">
        <v>34219.305999999997</v>
      </c>
      <c r="N299" s="47">
        <v>33723.133999999998</v>
      </c>
      <c r="O299" s="47">
        <v>9940.1470000000008</v>
      </c>
      <c r="P299" s="47">
        <v>28335.758000000002</v>
      </c>
      <c r="Q299" s="47">
        <v>25745.45</v>
      </c>
      <c r="R299" s="47">
        <v>25688.168000000001</v>
      </c>
      <c r="S299" s="48">
        <v>279293.95600000001</v>
      </c>
    </row>
    <row r="300" spans="1:19" ht="13.5" thickBot="1">
      <c r="A300" s="236" t="str">
        <f t="shared" si="16"/>
        <v>OTHER EUROPE EXPLIQUITEX</v>
      </c>
      <c r="B300" s="52" t="str">
        <f t="shared" si="17"/>
        <v>OTHER EUROPE EXPLIQUITEX</v>
      </c>
      <c r="C300" s="52" t="str">
        <f t="shared" si="18"/>
        <v>OTHER EUROPE EXP</v>
      </c>
      <c r="D300" s="52" t="str">
        <f t="shared" si="19"/>
        <v>LIQUITEX</v>
      </c>
      <c r="E300" s="597"/>
      <c r="F300" s="452" t="s">
        <v>79</v>
      </c>
      <c r="G300" s="47">
        <v>8571.8340000000007</v>
      </c>
      <c r="H300" s="47">
        <v>6164.6009999999997</v>
      </c>
      <c r="I300" s="47">
        <v>3699.029</v>
      </c>
      <c r="J300" s="47">
        <v>21561.031999999999</v>
      </c>
      <c r="K300" s="47">
        <v>4996.6819999999998</v>
      </c>
      <c r="L300" s="47">
        <v>4120.0230000000001</v>
      </c>
      <c r="M300" s="47">
        <v>9622.8410000000003</v>
      </c>
      <c r="N300" s="47">
        <v>2135.5839999999998</v>
      </c>
      <c r="O300" s="47">
        <v>7054.2730000000001</v>
      </c>
      <c r="P300" s="47">
        <v>6104.9080000000004</v>
      </c>
      <c r="Q300" s="47">
        <v>7078.7060000000001</v>
      </c>
      <c r="R300" s="47">
        <v>11516.493</v>
      </c>
      <c r="S300" s="48">
        <v>92626.005999999994</v>
      </c>
    </row>
    <row r="301" spans="1:19" ht="13.5" thickBot="1">
      <c r="A301" s="236" t="str">
        <f t="shared" si="16"/>
        <v>OTHER EUROPE EXPOther</v>
      </c>
      <c r="B301" s="52" t="str">
        <f t="shared" si="17"/>
        <v>OTHER EUROPE EXPMARKETING</v>
      </c>
      <c r="C301" s="52" t="str">
        <f t="shared" si="18"/>
        <v>OTHER EUROPE EXP</v>
      </c>
      <c r="D301" s="52" t="str">
        <f t="shared" si="19"/>
        <v>MARKETING</v>
      </c>
      <c r="E301" s="597"/>
      <c r="F301" s="452" t="s">
        <v>594</v>
      </c>
      <c r="G301" s="47">
        <v>204.911</v>
      </c>
      <c r="H301" s="47">
        <v>650.74099999999999</v>
      </c>
      <c r="I301" s="47">
        <v>4.7619999999999996</v>
      </c>
      <c r="J301" s="47">
        <v>7.093</v>
      </c>
      <c r="K301" s="47">
        <v>3.4009999999999998</v>
      </c>
      <c r="L301" s="47">
        <v>0</v>
      </c>
      <c r="M301" s="47">
        <v>665.55200000000002</v>
      </c>
      <c r="N301" s="47">
        <v>30.2</v>
      </c>
      <c r="O301" s="47">
        <v>212.708</v>
      </c>
      <c r="P301" s="47">
        <v>4.08</v>
      </c>
      <c r="Q301" s="47">
        <v>0.96</v>
      </c>
      <c r="R301" s="47">
        <v>117.017</v>
      </c>
      <c r="S301" s="48">
        <v>1901.425</v>
      </c>
    </row>
    <row r="302" spans="1:19" ht="13.5" thickBot="1">
      <c r="A302" s="236" t="str">
        <f t="shared" si="16"/>
        <v>OTHER EUROPE EXPOther</v>
      </c>
      <c r="B302" s="52" t="str">
        <f t="shared" si="17"/>
        <v>OTHER EUROPE EXPMODERN OPTIONS</v>
      </c>
      <c r="C302" s="52" t="str">
        <f t="shared" si="18"/>
        <v>OTHER EUROPE EXP</v>
      </c>
      <c r="D302" s="52" t="str">
        <f t="shared" si="19"/>
        <v>MODERN OPTIONS</v>
      </c>
      <c r="E302" s="597"/>
      <c r="F302" s="452" t="s">
        <v>596</v>
      </c>
      <c r="G302" s="46"/>
      <c r="H302" s="47">
        <v>24.364999999999998</v>
      </c>
      <c r="I302" s="46"/>
      <c r="J302" s="46"/>
      <c r="K302" s="46"/>
      <c r="L302" s="46"/>
      <c r="M302" s="47">
        <v>18.321999999999999</v>
      </c>
      <c r="N302" s="47">
        <v>73.096999999999994</v>
      </c>
      <c r="O302" s="47">
        <v>18.321999999999999</v>
      </c>
      <c r="P302" s="46"/>
      <c r="Q302" s="46"/>
      <c r="R302" s="47">
        <v>112.626</v>
      </c>
      <c r="S302" s="48">
        <v>246.732</v>
      </c>
    </row>
    <row r="303" spans="1:19" ht="13.5" thickBot="1">
      <c r="A303" s="236" t="str">
        <f t="shared" si="16"/>
        <v>OTHER EUROPE EXPOther</v>
      </c>
      <c r="B303" s="52" t="str">
        <f t="shared" si="17"/>
        <v>OTHER EUROPE EXPOTHER</v>
      </c>
      <c r="C303" s="52" t="str">
        <f t="shared" si="18"/>
        <v>OTHER EUROPE EXP</v>
      </c>
      <c r="D303" s="52" t="str">
        <f t="shared" si="19"/>
        <v>OTHER</v>
      </c>
      <c r="E303" s="597"/>
      <c r="F303" s="452" t="s">
        <v>77</v>
      </c>
      <c r="G303" s="47">
        <v>81.016999999999996</v>
      </c>
      <c r="H303" s="46"/>
      <c r="I303" s="47">
        <v>182.41</v>
      </c>
      <c r="J303" s="46"/>
      <c r="K303" s="46"/>
      <c r="L303" s="46"/>
      <c r="M303" s="47">
        <v>388.18</v>
      </c>
      <c r="N303" s="46"/>
      <c r="O303" s="47">
        <v>325.38400000000001</v>
      </c>
      <c r="P303" s="46"/>
      <c r="Q303" s="46"/>
      <c r="R303" s="46"/>
      <c r="S303" s="48">
        <v>976.99099999999999</v>
      </c>
    </row>
    <row r="304" spans="1:19" ht="13.5" thickBot="1">
      <c r="A304" s="236" t="str">
        <f t="shared" si="16"/>
        <v>OTHER EUROPE EXPOther</v>
      </c>
      <c r="B304" s="52" t="str">
        <f t="shared" si="17"/>
        <v>OTHER EUROPE EXPPLAID</v>
      </c>
      <c r="C304" s="52" t="str">
        <f t="shared" si="18"/>
        <v>OTHER EUROPE EXP</v>
      </c>
      <c r="D304" s="52" t="str">
        <f t="shared" si="19"/>
        <v>PLAID</v>
      </c>
      <c r="E304" s="597"/>
      <c r="F304" s="452" t="s">
        <v>623</v>
      </c>
      <c r="G304" s="47">
        <v>1039.4100000000001</v>
      </c>
      <c r="H304" s="47">
        <v>670.65</v>
      </c>
      <c r="I304" s="47">
        <v>1923.6</v>
      </c>
      <c r="J304" s="47">
        <v>961.38</v>
      </c>
      <c r="K304" s="46"/>
      <c r="L304" s="47">
        <v>91.56</v>
      </c>
      <c r="M304" s="47">
        <v>279.45</v>
      </c>
      <c r="N304" s="47">
        <v>70.23</v>
      </c>
      <c r="O304" s="47">
        <v>87.72</v>
      </c>
      <c r="P304" s="47">
        <v>41.88</v>
      </c>
      <c r="Q304" s="46"/>
      <c r="R304" s="47">
        <v>77.58</v>
      </c>
      <c r="S304" s="48">
        <v>5243.46</v>
      </c>
    </row>
    <row r="305" spans="1:19" ht="13.5" thickBot="1">
      <c r="A305" s="236" t="str">
        <f t="shared" si="16"/>
        <v>OTHER EUROPE EXPREEVES</v>
      </c>
      <c r="B305" s="52" t="str">
        <f t="shared" si="17"/>
        <v>OTHER EUROPE EXPREEVES</v>
      </c>
      <c r="C305" s="52" t="str">
        <f t="shared" si="18"/>
        <v>OTHER EUROPE EXP</v>
      </c>
      <c r="D305" s="52" t="str">
        <f t="shared" si="19"/>
        <v>REEVES</v>
      </c>
      <c r="E305" s="597"/>
      <c r="F305" s="452" t="s">
        <v>173</v>
      </c>
      <c r="G305" s="47">
        <v>31261.634999999998</v>
      </c>
      <c r="H305" s="47">
        <v>54771.485999999997</v>
      </c>
      <c r="I305" s="47">
        <v>20243.973000000002</v>
      </c>
      <c r="J305" s="47">
        <v>67646.184999999998</v>
      </c>
      <c r="K305" s="47">
        <v>10801.008</v>
      </c>
      <c r="L305" s="47">
        <v>26850.256000000001</v>
      </c>
      <c r="M305" s="47">
        <v>30040.55</v>
      </c>
      <c r="N305" s="47">
        <v>9460.14</v>
      </c>
      <c r="O305" s="47">
        <v>6456.7790000000005</v>
      </c>
      <c r="P305" s="47">
        <v>19207.187999999998</v>
      </c>
      <c r="Q305" s="47">
        <v>57533.620999999999</v>
      </c>
      <c r="R305" s="47">
        <v>32154.28</v>
      </c>
      <c r="S305" s="48">
        <v>366427.10100000002</v>
      </c>
    </row>
    <row r="306" spans="1:19" ht="13.5" thickBot="1">
      <c r="A306" s="236" t="str">
        <f t="shared" si="16"/>
        <v>OTHER EUROPE EXPOther</v>
      </c>
      <c r="B306" s="52" t="str">
        <f t="shared" si="17"/>
        <v>OTHER EUROPE EXPSCULPEY</v>
      </c>
      <c r="C306" s="52" t="str">
        <f t="shared" si="18"/>
        <v>OTHER EUROPE EXP</v>
      </c>
      <c r="D306" s="52" t="str">
        <f t="shared" si="19"/>
        <v>SCULPEY</v>
      </c>
      <c r="E306" s="597"/>
      <c r="F306" s="452" t="s">
        <v>664</v>
      </c>
      <c r="G306" s="47">
        <v>842.38</v>
      </c>
      <c r="H306" s="47">
        <v>348.69</v>
      </c>
      <c r="I306" s="47">
        <v>1058.28</v>
      </c>
      <c r="J306" s="47">
        <v>1747.16</v>
      </c>
      <c r="K306" s="46"/>
      <c r="L306" s="47">
        <v>1241.3900000000001</v>
      </c>
      <c r="M306" s="47">
        <v>1580.15</v>
      </c>
      <c r="N306" s="47">
        <v>332.6</v>
      </c>
      <c r="O306" s="47">
        <v>967.02</v>
      </c>
      <c r="P306" s="47">
        <v>1556.26</v>
      </c>
      <c r="Q306" s="46"/>
      <c r="R306" s="47">
        <v>1675.17</v>
      </c>
      <c r="S306" s="48">
        <v>11349.1</v>
      </c>
    </row>
    <row r="307" spans="1:19" ht="13.5" thickBot="1">
      <c r="A307" s="236" t="str">
        <f t="shared" si="16"/>
        <v>OTHER EUROPE EXPOther</v>
      </c>
      <c r="B307" s="52" t="str">
        <f t="shared" si="17"/>
        <v>OTHER EUROPE EXPSLATER HARRISON</v>
      </c>
      <c r="C307" s="52" t="str">
        <f t="shared" si="18"/>
        <v>OTHER EUROPE EXP</v>
      </c>
      <c r="D307" s="52" t="str">
        <f t="shared" si="19"/>
        <v>SLATER HARRISON</v>
      </c>
      <c r="E307" s="597"/>
      <c r="F307" s="452" t="s">
        <v>625</v>
      </c>
      <c r="G307" s="46"/>
      <c r="H307" s="46"/>
      <c r="I307" s="47">
        <v>793</v>
      </c>
      <c r="J307" s="46"/>
      <c r="K307" s="46"/>
      <c r="L307" s="47">
        <v>26</v>
      </c>
      <c r="M307" s="46"/>
      <c r="N307" s="46"/>
      <c r="O307" s="46"/>
      <c r="P307" s="46"/>
      <c r="Q307" s="46"/>
      <c r="R307" s="46"/>
      <c r="S307" s="48">
        <v>819</v>
      </c>
    </row>
    <row r="308" spans="1:19" ht="13.5" thickBot="1">
      <c r="A308" s="236" t="str">
        <f t="shared" si="16"/>
        <v>OTHER EUROPE EXPSNAZAROO</v>
      </c>
      <c r="B308" s="52" t="str">
        <f t="shared" si="17"/>
        <v>OTHER EUROPE EXPSNAZAROO</v>
      </c>
      <c r="C308" s="52" t="str">
        <f t="shared" si="18"/>
        <v>OTHER EUROPE EXP</v>
      </c>
      <c r="D308" s="52" t="str">
        <f t="shared" si="19"/>
        <v>SNAZAROO</v>
      </c>
      <c r="E308" s="597"/>
      <c r="F308" s="452" t="s">
        <v>101</v>
      </c>
      <c r="G308" s="47">
        <v>80901.592999999993</v>
      </c>
      <c r="H308" s="47">
        <v>54125.108999999997</v>
      </c>
      <c r="I308" s="47">
        <v>9427.277</v>
      </c>
      <c r="J308" s="47">
        <v>30480.855</v>
      </c>
      <c r="K308" s="47">
        <v>27161.175999999999</v>
      </c>
      <c r="L308" s="47">
        <v>66312.369000000006</v>
      </c>
      <c r="M308" s="47">
        <v>126281.715</v>
      </c>
      <c r="N308" s="47">
        <v>57204.315999999999</v>
      </c>
      <c r="O308" s="47">
        <v>19270.021000000001</v>
      </c>
      <c r="P308" s="47">
        <v>38503.917000000001</v>
      </c>
      <c r="Q308" s="47">
        <v>33741.625</v>
      </c>
      <c r="R308" s="47">
        <v>25180.285</v>
      </c>
      <c r="S308" s="48">
        <v>568590.25800000003</v>
      </c>
    </row>
    <row r="309" spans="1:19" ht="13.5" thickBot="1">
      <c r="A309" s="236" t="str">
        <f t="shared" si="16"/>
        <v>OTHER EUROPE EXPOther</v>
      </c>
      <c r="B309" s="52" t="str">
        <f t="shared" si="17"/>
        <v>OTHER EUROPE EXPTULIP</v>
      </c>
      <c r="C309" s="52" t="str">
        <f t="shared" si="18"/>
        <v>OTHER EUROPE EXP</v>
      </c>
      <c r="D309" s="52" t="str">
        <f t="shared" si="19"/>
        <v>TULIP</v>
      </c>
      <c r="E309" s="597"/>
      <c r="F309" s="452" t="s">
        <v>598</v>
      </c>
      <c r="G309" s="47">
        <v>800.44299999999998</v>
      </c>
      <c r="H309" s="47">
        <v>836.08600000000001</v>
      </c>
      <c r="I309" s="47">
        <v>314.803</v>
      </c>
      <c r="J309" s="47">
        <v>560.14599999999996</v>
      </c>
      <c r="K309" s="46"/>
      <c r="L309" s="46"/>
      <c r="M309" s="46"/>
      <c r="N309" s="46"/>
      <c r="O309" s="47">
        <v>0</v>
      </c>
      <c r="P309" s="47">
        <v>-73.144999999999996</v>
      </c>
      <c r="Q309" s="46"/>
      <c r="R309" s="46"/>
      <c r="S309" s="48">
        <v>2438.3330000000001</v>
      </c>
    </row>
    <row r="310" spans="1:19" ht="13.5" thickBot="1">
      <c r="A310" s="236" t="str">
        <f t="shared" si="16"/>
        <v>OTHER EUROPE EXPWINSOR &amp; NEWTON</v>
      </c>
      <c r="B310" s="52" t="str">
        <f t="shared" si="17"/>
        <v>OTHER EUROPE EXPWINSOR &amp; NEWTON</v>
      </c>
      <c r="C310" s="52" t="str">
        <f t="shared" si="18"/>
        <v>OTHER EUROPE EXP</v>
      </c>
      <c r="D310" s="52" t="str">
        <f t="shared" si="19"/>
        <v>WINSOR &amp; NEWTON</v>
      </c>
      <c r="E310" s="597"/>
      <c r="F310" s="452" t="s">
        <v>68</v>
      </c>
      <c r="G310" s="47">
        <v>102130.281</v>
      </c>
      <c r="H310" s="47">
        <v>62813.733999999997</v>
      </c>
      <c r="I310" s="47">
        <v>72770.707999999999</v>
      </c>
      <c r="J310" s="47">
        <v>57396.275000000001</v>
      </c>
      <c r="K310" s="47">
        <v>120201.989</v>
      </c>
      <c r="L310" s="47">
        <v>124903.71400000001</v>
      </c>
      <c r="M310" s="47">
        <v>99895.266000000003</v>
      </c>
      <c r="N310" s="47">
        <v>103746.929</v>
      </c>
      <c r="O310" s="47">
        <v>72715.221999999994</v>
      </c>
      <c r="P310" s="47">
        <v>94942.354000000007</v>
      </c>
      <c r="Q310" s="47">
        <v>61810.478999999999</v>
      </c>
      <c r="R310" s="47">
        <v>115186.602</v>
      </c>
      <c r="S310" s="48">
        <v>1088513.5530000001</v>
      </c>
    </row>
    <row r="311" spans="1:19" ht="13.5" thickBot="1">
      <c r="A311" s="236" t="str">
        <f t="shared" si="16"/>
        <v xml:space="preserve">OTHER EUROPE EXP </v>
      </c>
      <c r="B311" s="52" t="str">
        <f t="shared" si="17"/>
        <v>OTHER EUROPE EXPAll Brands</v>
      </c>
      <c r="C311" s="52" t="str">
        <f t="shared" si="18"/>
        <v>OTHER EUROPE EXP</v>
      </c>
      <c r="D311" s="52" t="str">
        <f t="shared" si="19"/>
        <v>All Brands</v>
      </c>
      <c r="E311" s="598"/>
      <c r="F311" s="197" t="s">
        <v>599</v>
      </c>
      <c r="G311" s="50">
        <v>261075.83199999999</v>
      </c>
      <c r="H311" s="50">
        <v>285184.62099999998</v>
      </c>
      <c r="I311" s="50">
        <v>127971.315</v>
      </c>
      <c r="J311" s="50">
        <v>255744.78</v>
      </c>
      <c r="K311" s="50">
        <v>239002.698</v>
      </c>
      <c r="L311" s="50">
        <v>263468.35499999998</v>
      </c>
      <c r="M311" s="50">
        <v>358820.14500000002</v>
      </c>
      <c r="N311" s="50">
        <v>246606.11199999999</v>
      </c>
      <c r="O311" s="50">
        <v>145724.81700000001</v>
      </c>
      <c r="P311" s="50">
        <v>214445.98800000001</v>
      </c>
      <c r="Q311" s="50">
        <v>216642.394</v>
      </c>
      <c r="R311" s="50">
        <v>257018.372</v>
      </c>
      <c r="S311" s="50">
        <v>2871705.429</v>
      </c>
    </row>
    <row r="312" spans="1:19" ht="13.5" thickBot="1">
      <c r="A312" s="236" t="str">
        <f t="shared" si="16"/>
        <v>OTHER EXPORTOther</v>
      </c>
      <c r="B312" s="52" t="str">
        <f t="shared" si="17"/>
        <v>OTHER EXPORTCOMPONENTS</v>
      </c>
      <c r="C312" s="52" t="str">
        <f t="shared" si="18"/>
        <v>OTHER EXPORT</v>
      </c>
      <c r="D312" s="52" t="str">
        <f t="shared" si="19"/>
        <v>COMPONENTS</v>
      </c>
      <c r="E312" s="588" t="s">
        <v>170</v>
      </c>
      <c r="F312" s="452" t="s">
        <v>589</v>
      </c>
      <c r="G312" s="46"/>
      <c r="H312" s="47">
        <v>1292.8920000000001</v>
      </c>
      <c r="I312" s="47">
        <v>647.04499999999996</v>
      </c>
      <c r="J312" s="46"/>
      <c r="K312" s="46"/>
      <c r="L312" s="46"/>
      <c r="M312" s="46"/>
      <c r="N312" s="46"/>
      <c r="O312" s="46"/>
      <c r="P312" s="46"/>
      <c r="Q312" s="46"/>
      <c r="R312" s="46"/>
      <c r="S312" s="48">
        <v>1939.9369999999999</v>
      </c>
    </row>
    <row r="313" spans="1:19" ht="13.5" thickBot="1">
      <c r="A313" s="236" t="str">
        <f t="shared" si="16"/>
        <v>OTHER EXPORTL&amp;B</v>
      </c>
      <c r="B313" s="52" t="str">
        <f t="shared" si="17"/>
        <v>OTHER EXPORTL&amp;B</v>
      </c>
      <c r="C313" s="52" t="str">
        <f t="shared" si="18"/>
        <v>OTHER EXPORT</v>
      </c>
      <c r="D313" s="52" t="str">
        <f t="shared" si="19"/>
        <v>L&amp;B</v>
      </c>
      <c r="E313" s="597"/>
      <c r="F313" s="452" t="s">
        <v>55</v>
      </c>
      <c r="G313" s="47">
        <v>28923.600999999999</v>
      </c>
      <c r="H313" s="47">
        <v>-928.93</v>
      </c>
      <c r="I313" s="47">
        <v>13074.223</v>
      </c>
      <c r="J313" s="47">
        <v>32488.632000000001</v>
      </c>
      <c r="K313" s="47">
        <v>21504.784</v>
      </c>
      <c r="L313" s="47">
        <v>15346.045</v>
      </c>
      <c r="M313" s="47">
        <v>19573.240000000002</v>
      </c>
      <c r="N313" s="47">
        <v>40421.409</v>
      </c>
      <c r="O313" s="47">
        <v>23020.107</v>
      </c>
      <c r="P313" s="47">
        <v>355.02499999999998</v>
      </c>
      <c r="Q313" s="47">
        <v>14729.373</v>
      </c>
      <c r="R313" s="47">
        <v>10257.388999999999</v>
      </c>
      <c r="S313" s="48">
        <v>218764.89799999999</v>
      </c>
    </row>
    <row r="314" spans="1:19" ht="13.5" thickBot="1">
      <c r="A314" s="236" t="str">
        <f t="shared" si="16"/>
        <v>OTHER EXPORTOther</v>
      </c>
      <c r="B314" s="52" t="str">
        <f t="shared" si="17"/>
        <v>OTHER EXPORTMAMMUT</v>
      </c>
      <c r="C314" s="52" t="str">
        <f t="shared" si="18"/>
        <v>OTHER EXPORT</v>
      </c>
      <c r="D314" s="52" t="str">
        <f t="shared" si="19"/>
        <v>MAMMUT</v>
      </c>
      <c r="E314" s="597"/>
      <c r="F314" s="452" t="s">
        <v>665</v>
      </c>
      <c r="G314" s="47">
        <v>26942.545999999998</v>
      </c>
      <c r="H314" s="47">
        <v>5262.1390000000001</v>
      </c>
      <c r="I314" s="47">
        <v>5247.3710000000001</v>
      </c>
      <c r="J314" s="47">
        <v>5836.0540000000001</v>
      </c>
      <c r="K314" s="46"/>
      <c r="L314" s="47">
        <v>3827.5790000000002</v>
      </c>
      <c r="M314" s="47">
        <v>12878.796</v>
      </c>
      <c r="N314" s="47">
        <v>1073.135</v>
      </c>
      <c r="O314" s="46"/>
      <c r="P314" s="47">
        <v>11900.055</v>
      </c>
      <c r="Q314" s="46"/>
      <c r="R314" s="46"/>
      <c r="S314" s="48">
        <v>72967.675000000003</v>
      </c>
    </row>
    <row r="315" spans="1:19" ht="13.5" thickBot="1">
      <c r="A315" s="236" t="str">
        <f t="shared" si="16"/>
        <v>OTHER EXPORTOther</v>
      </c>
      <c r="B315" s="52" t="str">
        <f t="shared" si="17"/>
        <v>OTHER EXPORTMARKETING</v>
      </c>
      <c r="C315" s="52" t="str">
        <f t="shared" si="18"/>
        <v>OTHER EXPORT</v>
      </c>
      <c r="D315" s="52" t="str">
        <f t="shared" si="19"/>
        <v>MARKETING</v>
      </c>
      <c r="E315" s="597"/>
      <c r="F315" s="452" t="s">
        <v>594</v>
      </c>
      <c r="G315" s="47">
        <v>8.0000000000000002E-3</v>
      </c>
      <c r="H315" s="47">
        <v>0</v>
      </c>
      <c r="I315" s="47">
        <v>8.7870000000000008</v>
      </c>
      <c r="J315" s="47">
        <v>0.82499999999999996</v>
      </c>
      <c r="K315" s="47">
        <v>9.625</v>
      </c>
      <c r="L315" s="47">
        <v>1.194</v>
      </c>
      <c r="M315" s="47">
        <v>14.65</v>
      </c>
      <c r="N315" s="47">
        <v>19</v>
      </c>
      <c r="O315" s="47">
        <v>1.0649999999999999</v>
      </c>
      <c r="P315" s="46"/>
      <c r="Q315" s="47">
        <v>0</v>
      </c>
      <c r="R315" s="46"/>
      <c r="S315" s="48">
        <v>55.154000000000003</v>
      </c>
    </row>
    <row r="316" spans="1:19" ht="13.5" thickBot="1">
      <c r="A316" s="236" t="str">
        <f t="shared" si="16"/>
        <v>OTHER EXPORTOther</v>
      </c>
      <c r="B316" s="52" t="str">
        <f t="shared" si="17"/>
        <v>OTHER EXPORTOTHER</v>
      </c>
      <c r="C316" s="52" t="str">
        <f t="shared" si="18"/>
        <v>OTHER EXPORT</v>
      </c>
      <c r="D316" s="52" t="str">
        <f t="shared" si="19"/>
        <v>OTHER</v>
      </c>
      <c r="E316" s="597"/>
      <c r="F316" s="452" t="s">
        <v>77</v>
      </c>
      <c r="G316" s="47">
        <v>869.13</v>
      </c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8">
        <v>869.13</v>
      </c>
    </row>
    <row r="317" spans="1:19" ht="13.5" thickBot="1">
      <c r="A317" s="236" t="str">
        <f t="shared" si="16"/>
        <v>OTHER EXPORTOther</v>
      </c>
      <c r="B317" s="52" t="str">
        <f t="shared" si="17"/>
        <v>OTHER EXPORTOZ</v>
      </c>
      <c r="C317" s="52" t="str">
        <f t="shared" si="18"/>
        <v>OTHER EXPORT</v>
      </c>
      <c r="D317" s="52" t="str">
        <f t="shared" si="19"/>
        <v>OZ</v>
      </c>
      <c r="E317" s="597"/>
      <c r="F317" s="452" t="s">
        <v>666</v>
      </c>
      <c r="G317" s="47">
        <v>945.61400000000003</v>
      </c>
      <c r="H317" s="46"/>
      <c r="I317" s="46"/>
      <c r="J317" s="47">
        <v>1893.5540000000001</v>
      </c>
      <c r="K317" s="47">
        <v>6275.0069999999996</v>
      </c>
      <c r="L317" s="46"/>
      <c r="M317" s="46"/>
      <c r="N317" s="47">
        <v>8408.4339999999993</v>
      </c>
      <c r="O317" s="47">
        <v>1961.9829999999999</v>
      </c>
      <c r="P317" s="47">
        <v>7977.5410000000002</v>
      </c>
      <c r="Q317" s="46"/>
      <c r="R317" s="46"/>
      <c r="S317" s="48">
        <v>27462.133000000002</v>
      </c>
    </row>
    <row r="318" spans="1:19" ht="13.5" thickBot="1">
      <c r="A318" s="236" t="str">
        <f t="shared" si="16"/>
        <v>OTHER EXPORTREEVES</v>
      </c>
      <c r="B318" s="52" t="str">
        <f t="shared" si="17"/>
        <v>OTHER EXPORTREEVES</v>
      </c>
      <c r="C318" s="52" t="str">
        <f t="shared" si="18"/>
        <v>OTHER EXPORT</v>
      </c>
      <c r="D318" s="52" t="str">
        <f t="shared" si="19"/>
        <v>REEVES</v>
      </c>
      <c r="E318" s="597"/>
      <c r="F318" s="452" t="s">
        <v>173</v>
      </c>
      <c r="G318" s="47">
        <v>9651.9169999999995</v>
      </c>
      <c r="H318" s="47">
        <v>51348.86</v>
      </c>
      <c r="I318" s="47">
        <v>54544.105000000003</v>
      </c>
      <c r="J318" s="47">
        <v>19980.401000000002</v>
      </c>
      <c r="K318" s="47">
        <v>436.22899999999998</v>
      </c>
      <c r="L318" s="47">
        <v>7805.4539999999997</v>
      </c>
      <c r="M318" s="47">
        <v>99281.010999999999</v>
      </c>
      <c r="N318" s="47">
        <v>510.55</v>
      </c>
      <c r="O318" s="47">
        <v>810.96799999999996</v>
      </c>
      <c r="P318" s="47">
        <v>16301.722</v>
      </c>
      <c r="Q318" s="47">
        <v>88.23</v>
      </c>
      <c r="R318" s="46"/>
      <c r="S318" s="48">
        <v>260759.44699999999</v>
      </c>
    </row>
    <row r="319" spans="1:19" ht="13.5" thickBot="1">
      <c r="A319" s="236" t="str">
        <f t="shared" si="16"/>
        <v>OTHER EXPORTOther</v>
      </c>
      <c r="B319" s="52" t="str">
        <f t="shared" si="17"/>
        <v>OTHER EXPORTSAVOIR FAIRE</v>
      </c>
      <c r="C319" s="52" t="str">
        <f t="shared" si="18"/>
        <v>OTHER EXPORT</v>
      </c>
      <c r="D319" s="52" t="str">
        <f t="shared" si="19"/>
        <v>SAVOIR FAIRE</v>
      </c>
      <c r="E319" s="597"/>
      <c r="F319" s="452" t="s">
        <v>296</v>
      </c>
      <c r="G319" s="46"/>
      <c r="H319" s="46"/>
      <c r="I319" s="46"/>
      <c r="J319" s="47">
        <v>1718.98</v>
      </c>
      <c r="K319" s="46"/>
      <c r="L319" s="47">
        <v>2169.3040000000001</v>
      </c>
      <c r="M319" s="47">
        <v>13700.651</v>
      </c>
      <c r="N319" s="46"/>
      <c r="O319" s="46"/>
      <c r="P319" s="46"/>
      <c r="Q319" s="47">
        <v>15645.397999999999</v>
      </c>
      <c r="R319" s="46"/>
      <c r="S319" s="48">
        <v>33234.332999999999</v>
      </c>
    </row>
    <row r="320" spans="1:19" ht="13.5" thickBot="1">
      <c r="A320" s="236" t="str">
        <f t="shared" si="16"/>
        <v>OTHER EXPORTSNAZAROO</v>
      </c>
      <c r="B320" s="52" t="str">
        <f t="shared" si="17"/>
        <v>OTHER EXPORTSNAZAROO</v>
      </c>
      <c r="C320" s="52" t="str">
        <f t="shared" si="18"/>
        <v>OTHER EXPORT</v>
      </c>
      <c r="D320" s="52" t="str">
        <f t="shared" si="19"/>
        <v>SNAZAROO</v>
      </c>
      <c r="E320" s="597"/>
      <c r="F320" s="452" t="s">
        <v>101</v>
      </c>
      <c r="G320" s="47">
        <v>13716.16</v>
      </c>
      <c r="H320" s="46"/>
      <c r="I320" s="46"/>
      <c r="J320" s="46"/>
      <c r="K320" s="46"/>
      <c r="L320" s="47">
        <v>230484.96</v>
      </c>
      <c r="M320" s="47">
        <v>160326.64000000001</v>
      </c>
      <c r="N320" s="47">
        <v>35290</v>
      </c>
      <c r="O320" s="46"/>
      <c r="P320" s="46"/>
      <c r="Q320" s="46"/>
      <c r="R320" s="47">
        <v>462.6</v>
      </c>
      <c r="S320" s="48">
        <v>440280.36</v>
      </c>
    </row>
    <row r="321" spans="1:19" ht="13.5" thickBot="1">
      <c r="A321" s="236" t="str">
        <f t="shared" si="16"/>
        <v xml:space="preserve">OTHER EXPORT </v>
      </c>
      <c r="B321" s="52" t="str">
        <f t="shared" si="17"/>
        <v>OTHER EXPORTAll Brands</v>
      </c>
      <c r="C321" s="52" t="str">
        <f t="shared" si="18"/>
        <v>OTHER EXPORT</v>
      </c>
      <c r="D321" s="52" t="str">
        <f t="shared" si="19"/>
        <v>All Brands</v>
      </c>
      <c r="E321" s="598"/>
      <c r="F321" s="197" t="s">
        <v>599</v>
      </c>
      <c r="G321" s="50">
        <v>81048.975999999995</v>
      </c>
      <c r="H321" s="50">
        <v>56974.961000000003</v>
      </c>
      <c r="I321" s="50">
        <v>73521.531000000003</v>
      </c>
      <c r="J321" s="50">
        <v>61918.446000000004</v>
      </c>
      <c r="K321" s="50">
        <v>28225.645</v>
      </c>
      <c r="L321" s="50">
        <v>259634.53599999999</v>
      </c>
      <c r="M321" s="50">
        <v>305774.98800000001</v>
      </c>
      <c r="N321" s="50">
        <v>85722.528000000006</v>
      </c>
      <c r="O321" s="50">
        <v>25794.123</v>
      </c>
      <c r="P321" s="50">
        <v>36534.343000000001</v>
      </c>
      <c r="Q321" s="50">
        <v>30463.001</v>
      </c>
      <c r="R321" s="50">
        <v>10719.989</v>
      </c>
      <c r="S321" s="50">
        <v>1056333.067</v>
      </c>
    </row>
    <row r="322" spans="1:19" ht="13.5" thickBot="1">
      <c r="A322" s="236" t="str">
        <f t="shared" si="16"/>
        <v>OTHER HOMELETRASET</v>
      </c>
      <c r="B322" s="52" t="str">
        <f t="shared" si="17"/>
        <v>OTHER HOMELETRASET</v>
      </c>
      <c r="C322" s="52" t="str">
        <f t="shared" si="18"/>
        <v>OTHER HOME</v>
      </c>
      <c r="D322" s="52" t="str">
        <f t="shared" si="19"/>
        <v>LETRASET</v>
      </c>
      <c r="E322" s="588" t="s">
        <v>171</v>
      </c>
      <c r="F322" s="452" t="s">
        <v>593</v>
      </c>
      <c r="G322" s="47">
        <v>809.96</v>
      </c>
      <c r="H322" s="46"/>
      <c r="I322" s="46"/>
      <c r="J322" s="47">
        <v>92</v>
      </c>
      <c r="K322" s="46"/>
      <c r="L322" s="46"/>
      <c r="M322" s="47">
        <v>112.5</v>
      </c>
      <c r="N322" s="47">
        <v>147.19999999999999</v>
      </c>
      <c r="O322" s="46"/>
      <c r="P322" s="46"/>
      <c r="Q322" s="46"/>
      <c r="R322" s="46"/>
      <c r="S322" s="48">
        <v>1161.6600000000001</v>
      </c>
    </row>
    <row r="323" spans="1:19" ht="13.5" thickBot="1">
      <c r="A323" s="236" t="str">
        <f t="shared" si="16"/>
        <v>OTHER HOMELIQUITEX</v>
      </c>
      <c r="B323" s="52" t="str">
        <f t="shared" si="17"/>
        <v>OTHER HOMELIQUITEX</v>
      </c>
      <c r="C323" s="52" t="str">
        <f t="shared" si="18"/>
        <v>OTHER HOME</v>
      </c>
      <c r="D323" s="52" t="str">
        <f t="shared" si="19"/>
        <v>LIQUITEX</v>
      </c>
      <c r="E323" s="597"/>
      <c r="F323" s="452" t="s">
        <v>79</v>
      </c>
      <c r="G323" s="46"/>
      <c r="H323" s="46"/>
      <c r="I323" s="46"/>
      <c r="J323" s="47">
        <v>446.30200000000002</v>
      </c>
      <c r="K323" s="46"/>
      <c r="L323" s="46"/>
      <c r="M323" s="46"/>
      <c r="N323" s="47">
        <v>40.149000000000001</v>
      </c>
      <c r="O323" s="46"/>
      <c r="P323" s="46"/>
      <c r="Q323" s="46"/>
      <c r="R323" s="46"/>
      <c r="S323" s="48">
        <v>486.45100000000002</v>
      </c>
    </row>
    <row r="324" spans="1:19" ht="13.5" thickBot="1">
      <c r="A324" s="236" t="str">
        <f t="shared" si="16"/>
        <v>OTHER HOMEOther</v>
      </c>
      <c r="B324" s="52" t="str">
        <f t="shared" si="17"/>
        <v>OTHER HOMEMARKETING</v>
      </c>
      <c r="C324" s="52" t="str">
        <f t="shared" si="18"/>
        <v>OTHER HOME</v>
      </c>
      <c r="D324" s="52" t="str">
        <f t="shared" si="19"/>
        <v>MARKETING</v>
      </c>
      <c r="E324" s="597"/>
      <c r="F324" s="452" t="s">
        <v>594</v>
      </c>
      <c r="G324" s="47">
        <v>0</v>
      </c>
      <c r="H324" s="46"/>
      <c r="I324" s="47">
        <v>3.72</v>
      </c>
      <c r="J324" s="47">
        <v>0</v>
      </c>
      <c r="K324" s="47">
        <v>6.42</v>
      </c>
      <c r="L324" s="46"/>
      <c r="M324" s="46"/>
      <c r="N324" s="47">
        <v>0</v>
      </c>
      <c r="O324" s="46"/>
      <c r="P324" s="46"/>
      <c r="Q324" s="46"/>
      <c r="R324" s="46"/>
      <c r="S324" s="48">
        <v>10.14</v>
      </c>
    </row>
    <row r="325" spans="1:19" ht="13.5" thickBot="1">
      <c r="A325" s="236" t="str">
        <f t="shared" ref="A325:A388" si="20">C325&amp;IF(D325="WINSOR &amp; NEWTON","WINSOR &amp; NEWTON",IF(D325="LIQUITEX","LIQUITEX",IF(D325="L&amp;B","L&amp;B",IF(D325="SNAZAROO","SNAZAROO",IF(D325="REEVES","REEVES",IF(D325="LETRASET","LETRASET",IF(D325="CONTE A PARIS","CONTE A PARIS",IF(D325="All Brands"," ", "Other"))))))))</f>
        <v>OTHER HOMEREEVES</v>
      </c>
      <c r="B325" s="52" t="str">
        <f t="shared" ref="B325:B388" si="21">C325&amp;D325</f>
        <v>OTHER HOMEREEVES</v>
      </c>
      <c r="C325" s="52" t="str">
        <f t="shared" ref="C325:C388" si="22">IF(E325="",C324,E325)</f>
        <v>OTHER HOME</v>
      </c>
      <c r="D325" s="52" t="str">
        <f t="shared" ref="D325:D388" si="23">IF(F325="",D324,F325)</f>
        <v>REEVES</v>
      </c>
      <c r="E325" s="597"/>
      <c r="F325" s="452" t="s">
        <v>173</v>
      </c>
      <c r="G325" s="46"/>
      <c r="H325" s="47">
        <v>-1.02</v>
      </c>
      <c r="I325" s="46"/>
      <c r="J325" s="46"/>
      <c r="K325" s="46"/>
      <c r="L325" s="46"/>
      <c r="M325" s="46"/>
      <c r="N325" s="47">
        <v>250.8</v>
      </c>
      <c r="O325" s="46"/>
      <c r="P325" s="47">
        <v>990</v>
      </c>
      <c r="Q325" s="46"/>
      <c r="R325" s="46"/>
      <c r="S325" s="48">
        <v>1239.78</v>
      </c>
    </row>
    <row r="326" spans="1:19" ht="13.5" thickBot="1">
      <c r="A326" s="236" t="str">
        <f t="shared" si="20"/>
        <v>OTHER HOMESNAZAROO</v>
      </c>
      <c r="B326" s="52" t="str">
        <f t="shared" si="21"/>
        <v>OTHER HOMESNAZAROO</v>
      </c>
      <c r="C326" s="52" t="str">
        <f t="shared" si="22"/>
        <v>OTHER HOME</v>
      </c>
      <c r="D326" s="52" t="str">
        <f t="shared" si="23"/>
        <v>SNAZAROO</v>
      </c>
      <c r="E326" s="597"/>
      <c r="F326" s="452" t="s">
        <v>101</v>
      </c>
      <c r="G326" s="47">
        <v>7302.5</v>
      </c>
      <c r="H326" s="47">
        <v>10913.37</v>
      </c>
      <c r="I326" s="47">
        <v>8414.6200000000008</v>
      </c>
      <c r="J326" s="47">
        <v>8298.8799999999992</v>
      </c>
      <c r="K326" s="47">
        <v>8130.88</v>
      </c>
      <c r="L326" s="47">
        <v>6089.74</v>
      </c>
      <c r="M326" s="47">
        <v>8001.3249999999998</v>
      </c>
      <c r="N326" s="47">
        <v>15544.73</v>
      </c>
      <c r="O326" s="47">
        <v>7624.03</v>
      </c>
      <c r="P326" s="47">
        <v>4208.51</v>
      </c>
      <c r="Q326" s="47">
        <v>10167.39</v>
      </c>
      <c r="R326" s="47">
        <v>11233.72</v>
      </c>
      <c r="S326" s="48">
        <v>105929.69500000001</v>
      </c>
    </row>
    <row r="327" spans="1:19" ht="13.5" thickBot="1">
      <c r="A327" s="236" t="str">
        <f t="shared" si="20"/>
        <v>OTHER HOMEWINSOR &amp; NEWTON</v>
      </c>
      <c r="B327" s="52" t="str">
        <f t="shared" si="21"/>
        <v>OTHER HOMEWINSOR &amp; NEWTON</v>
      </c>
      <c r="C327" s="52" t="str">
        <f t="shared" si="22"/>
        <v>OTHER HOME</v>
      </c>
      <c r="D327" s="52" t="str">
        <f t="shared" si="23"/>
        <v>WINSOR &amp; NEWTON</v>
      </c>
      <c r="E327" s="597"/>
      <c r="F327" s="452" t="s">
        <v>68</v>
      </c>
      <c r="G327" s="47">
        <v>37.152000000000001</v>
      </c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8">
        <v>37.152000000000001</v>
      </c>
    </row>
    <row r="328" spans="1:19" ht="13.5" thickBot="1">
      <c r="A328" s="236" t="str">
        <f t="shared" si="20"/>
        <v xml:space="preserve">OTHER HOME </v>
      </c>
      <c r="B328" s="52" t="str">
        <f t="shared" si="21"/>
        <v>OTHER HOMEAll Brands</v>
      </c>
      <c r="C328" s="52" t="str">
        <f t="shared" si="22"/>
        <v>OTHER HOME</v>
      </c>
      <c r="D328" s="52" t="str">
        <f t="shared" si="23"/>
        <v>All Brands</v>
      </c>
      <c r="E328" s="598"/>
      <c r="F328" s="197" t="s">
        <v>599</v>
      </c>
      <c r="G328" s="50">
        <v>8149.6120000000001</v>
      </c>
      <c r="H328" s="50">
        <v>10912.35</v>
      </c>
      <c r="I328" s="50">
        <v>8418.34</v>
      </c>
      <c r="J328" s="50">
        <v>8837.1820000000007</v>
      </c>
      <c r="K328" s="50">
        <v>8137.3</v>
      </c>
      <c r="L328" s="50">
        <v>6089.74</v>
      </c>
      <c r="M328" s="50">
        <v>8113.8249999999998</v>
      </c>
      <c r="N328" s="50">
        <v>15982.879000000001</v>
      </c>
      <c r="O328" s="50">
        <v>7624.03</v>
      </c>
      <c r="P328" s="50">
        <v>5198.51</v>
      </c>
      <c r="Q328" s="50">
        <v>10167.39</v>
      </c>
      <c r="R328" s="50">
        <v>11233.72</v>
      </c>
      <c r="S328" s="50">
        <v>108864.878</v>
      </c>
    </row>
    <row r="329" spans="1:19" ht="13.5" thickBot="1">
      <c r="A329" s="236" t="str">
        <f t="shared" si="20"/>
        <v>UKOther</v>
      </c>
      <c r="B329" s="52" t="str">
        <f t="shared" si="21"/>
        <v>UKARTOGRAPH</v>
      </c>
      <c r="C329" s="52" t="str">
        <f t="shared" si="22"/>
        <v>UK</v>
      </c>
      <c r="D329" s="52" t="str">
        <f t="shared" si="23"/>
        <v>ARTOGRAPH</v>
      </c>
      <c r="E329" s="588" t="s">
        <v>154</v>
      </c>
      <c r="F329" s="452" t="s">
        <v>602</v>
      </c>
      <c r="G329" s="47">
        <v>12196.061</v>
      </c>
      <c r="H329" s="47">
        <v>12570.405000000001</v>
      </c>
      <c r="I329" s="47">
        <v>13117.643</v>
      </c>
      <c r="J329" s="47">
        <v>11665.628000000001</v>
      </c>
      <c r="K329" s="47">
        <v>12468.79</v>
      </c>
      <c r="L329" s="47">
        <v>13119.82</v>
      </c>
      <c r="M329" s="47">
        <v>12741.69</v>
      </c>
      <c r="N329" s="47">
        <v>12992.6</v>
      </c>
      <c r="O329" s="47">
        <v>19884.939999999999</v>
      </c>
      <c r="P329" s="47">
        <v>18055.794999999998</v>
      </c>
      <c r="Q329" s="47">
        <v>11121.615</v>
      </c>
      <c r="R329" s="47">
        <v>11138.86</v>
      </c>
      <c r="S329" s="48">
        <v>161073.84700000001</v>
      </c>
    </row>
    <row r="330" spans="1:19" ht="13.5" thickBot="1">
      <c r="A330" s="236" t="str">
        <f t="shared" si="20"/>
        <v>UKOther</v>
      </c>
      <c r="B330" s="52" t="str">
        <f t="shared" si="21"/>
        <v>UKATLANTIS</v>
      </c>
      <c r="C330" s="52" t="str">
        <f t="shared" si="22"/>
        <v>UK</v>
      </c>
      <c r="D330" s="52" t="str">
        <f t="shared" si="23"/>
        <v>ATLANTIS</v>
      </c>
      <c r="E330" s="597"/>
      <c r="F330" s="452" t="s">
        <v>667</v>
      </c>
      <c r="G330" s="46"/>
      <c r="H330" s="46"/>
      <c r="I330" s="46"/>
      <c r="J330" s="46"/>
      <c r="K330" s="47">
        <v>8904.58</v>
      </c>
      <c r="L330" s="46"/>
      <c r="M330" s="46"/>
      <c r="N330" s="47">
        <v>8904.58</v>
      </c>
      <c r="O330" s="46"/>
      <c r="P330" s="46"/>
      <c r="Q330" s="47">
        <v>8947.33</v>
      </c>
      <c r="R330" s="46"/>
      <c r="S330" s="48">
        <v>26756.49</v>
      </c>
    </row>
    <row r="331" spans="1:19" ht="13.5" thickBot="1">
      <c r="A331" s="236" t="str">
        <f t="shared" si="20"/>
        <v>UKOther</v>
      </c>
      <c r="B331" s="52" t="str">
        <f t="shared" si="21"/>
        <v>UKCOMPONENTS</v>
      </c>
      <c r="C331" s="52" t="str">
        <f t="shared" si="22"/>
        <v>UK</v>
      </c>
      <c r="D331" s="52" t="str">
        <f t="shared" si="23"/>
        <v>COMPONENTS</v>
      </c>
      <c r="E331" s="597"/>
      <c r="F331" s="452" t="s">
        <v>589</v>
      </c>
      <c r="G331" s="47">
        <v>382</v>
      </c>
      <c r="H331" s="46"/>
      <c r="I331" s="46"/>
      <c r="J331" s="47">
        <v>1630.08</v>
      </c>
      <c r="K331" s="47">
        <v>1630.08</v>
      </c>
      <c r="L331" s="46"/>
      <c r="M331" s="46"/>
      <c r="N331" s="47">
        <v>1630.08</v>
      </c>
      <c r="O331" s="47">
        <v>1285</v>
      </c>
      <c r="P331" s="47">
        <v>120</v>
      </c>
      <c r="Q331" s="47">
        <v>0</v>
      </c>
      <c r="R331" s="47">
        <v>1630.08</v>
      </c>
      <c r="S331" s="48">
        <v>8307.32</v>
      </c>
    </row>
    <row r="332" spans="1:19" ht="13.5" thickBot="1">
      <c r="A332" s="236" t="str">
        <f t="shared" si="20"/>
        <v>UKCONTE A PARIS</v>
      </c>
      <c r="B332" s="52" t="str">
        <f t="shared" si="21"/>
        <v>UKCONTE A PARIS</v>
      </c>
      <c r="C332" s="52" t="str">
        <f t="shared" si="22"/>
        <v>UK</v>
      </c>
      <c r="D332" s="52" t="str">
        <f t="shared" si="23"/>
        <v>CONTE A PARIS</v>
      </c>
      <c r="E332" s="597"/>
      <c r="F332" s="452" t="s">
        <v>590</v>
      </c>
      <c r="G332" s="47">
        <v>18444.026000000002</v>
      </c>
      <c r="H332" s="47">
        <v>15587.903</v>
      </c>
      <c r="I332" s="47">
        <v>10649.696</v>
      </c>
      <c r="J332" s="47">
        <v>18005.452000000001</v>
      </c>
      <c r="K332" s="47">
        <v>26237.494999999999</v>
      </c>
      <c r="L332" s="47">
        <v>13277.29</v>
      </c>
      <c r="M332" s="47">
        <v>25752.739000000001</v>
      </c>
      <c r="N332" s="47">
        <v>32201.483</v>
      </c>
      <c r="O332" s="47">
        <v>17412.778999999999</v>
      </c>
      <c r="P332" s="47">
        <v>13532.365</v>
      </c>
      <c r="Q332" s="47">
        <v>14268.981</v>
      </c>
      <c r="R332" s="47">
        <v>15946.786</v>
      </c>
      <c r="S332" s="48">
        <v>221316.995</v>
      </c>
    </row>
    <row r="333" spans="1:19" ht="13.5" thickBot="1">
      <c r="A333" s="236" t="str">
        <f t="shared" si="20"/>
        <v>UKOther</v>
      </c>
      <c r="B333" s="52" t="str">
        <f t="shared" si="21"/>
        <v>UKHOBBYCRAFT</v>
      </c>
      <c r="C333" s="52" t="str">
        <f t="shared" si="22"/>
        <v>UK</v>
      </c>
      <c r="D333" s="52" t="str">
        <f t="shared" si="23"/>
        <v>HOBBYCRAFT</v>
      </c>
      <c r="E333" s="597"/>
      <c r="F333" s="452" t="s">
        <v>482</v>
      </c>
      <c r="G333" s="47">
        <v>844.9</v>
      </c>
      <c r="H333" s="47">
        <v>1480.35</v>
      </c>
      <c r="I333" s="47">
        <v>1672.05</v>
      </c>
      <c r="J333" s="47">
        <v>1167.95</v>
      </c>
      <c r="K333" s="47">
        <v>11274.8</v>
      </c>
      <c r="L333" s="47">
        <v>2484.29</v>
      </c>
      <c r="M333" s="46"/>
      <c r="N333" s="46"/>
      <c r="O333" s="46"/>
      <c r="P333" s="46"/>
      <c r="Q333" s="46"/>
      <c r="R333" s="46"/>
      <c r="S333" s="48">
        <v>18924.34</v>
      </c>
    </row>
    <row r="334" spans="1:19" ht="13.5" thickBot="1">
      <c r="A334" s="236" t="str">
        <f t="shared" si="20"/>
        <v>UKOther</v>
      </c>
      <c r="B334" s="52" t="str">
        <f t="shared" si="21"/>
        <v>UKINSCRIBE</v>
      </c>
      <c r="C334" s="52" t="str">
        <f t="shared" si="22"/>
        <v>UK</v>
      </c>
      <c r="D334" s="52" t="str">
        <f t="shared" si="23"/>
        <v>INSCRIBE</v>
      </c>
      <c r="E334" s="597"/>
      <c r="F334" s="452" t="s">
        <v>663</v>
      </c>
      <c r="G334" s="47">
        <v>11612.65</v>
      </c>
      <c r="H334" s="47">
        <v>6183.8940000000002</v>
      </c>
      <c r="I334" s="47">
        <v>9930.1980000000003</v>
      </c>
      <c r="J334" s="47">
        <v>12016.082</v>
      </c>
      <c r="K334" s="47">
        <v>29106.075000000001</v>
      </c>
      <c r="L334" s="47">
        <v>10452.161</v>
      </c>
      <c r="M334" s="47">
        <v>16488.106</v>
      </c>
      <c r="N334" s="47">
        <v>14104.902</v>
      </c>
      <c r="O334" s="47">
        <v>6774.91</v>
      </c>
      <c r="P334" s="47">
        <v>6878.6760000000004</v>
      </c>
      <c r="Q334" s="47">
        <v>7049.57</v>
      </c>
      <c r="R334" s="47">
        <v>10570.409</v>
      </c>
      <c r="S334" s="48">
        <v>141167.633</v>
      </c>
    </row>
    <row r="335" spans="1:19" ht="13.5" thickBot="1">
      <c r="A335" s="236" t="str">
        <f t="shared" si="20"/>
        <v>UKL&amp;B</v>
      </c>
      <c r="B335" s="52" t="str">
        <f t="shared" si="21"/>
        <v>UKL&amp;B</v>
      </c>
      <c r="C335" s="52" t="str">
        <f t="shared" si="22"/>
        <v>UK</v>
      </c>
      <c r="D335" s="52" t="str">
        <f t="shared" si="23"/>
        <v>L&amp;B</v>
      </c>
      <c r="E335" s="597"/>
      <c r="F335" s="452" t="s">
        <v>55</v>
      </c>
      <c r="G335" s="47">
        <v>2292.752</v>
      </c>
      <c r="H335" s="47">
        <v>3293.2649999999999</v>
      </c>
      <c r="I335" s="47">
        <v>3130.8980000000001</v>
      </c>
      <c r="J335" s="47">
        <v>1822.172</v>
      </c>
      <c r="K335" s="47">
        <v>3327.4430000000002</v>
      </c>
      <c r="L335" s="47">
        <v>2419.384</v>
      </c>
      <c r="M335" s="47">
        <v>2034.847</v>
      </c>
      <c r="N335" s="47">
        <v>3143.1370000000002</v>
      </c>
      <c r="O335" s="47">
        <v>4409.5990000000002</v>
      </c>
      <c r="P335" s="47">
        <v>3282.77</v>
      </c>
      <c r="Q335" s="47">
        <v>3222.0329999999999</v>
      </c>
      <c r="R335" s="47">
        <v>5600.348</v>
      </c>
      <c r="S335" s="48">
        <v>37978.648000000001</v>
      </c>
    </row>
    <row r="336" spans="1:19" ht="13.5" thickBot="1">
      <c r="A336" s="236" t="str">
        <f t="shared" si="20"/>
        <v>UKLETRASET</v>
      </c>
      <c r="B336" s="52" t="str">
        <f t="shared" si="21"/>
        <v>UKLETRASET</v>
      </c>
      <c r="C336" s="52" t="str">
        <f t="shared" si="22"/>
        <v>UK</v>
      </c>
      <c r="D336" s="52" t="str">
        <f t="shared" si="23"/>
        <v>LETRASET</v>
      </c>
      <c r="E336" s="597"/>
      <c r="F336" s="452" t="s">
        <v>593</v>
      </c>
      <c r="G336" s="47">
        <v>153512.63099999999</v>
      </c>
      <c r="H336" s="47">
        <v>109595.205</v>
      </c>
      <c r="I336" s="47">
        <v>69225.267999999996</v>
      </c>
      <c r="J336" s="47">
        <v>87886.183000000005</v>
      </c>
      <c r="K336" s="47">
        <v>84833.548999999999</v>
      </c>
      <c r="L336" s="47">
        <v>143759.38800000001</v>
      </c>
      <c r="M336" s="47">
        <v>129347.022</v>
      </c>
      <c r="N336" s="47">
        <v>127831.947</v>
      </c>
      <c r="O336" s="47">
        <v>113274.97500000001</v>
      </c>
      <c r="P336" s="47">
        <v>99695.587</v>
      </c>
      <c r="Q336" s="47">
        <v>138711.95199999999</v>
      </c>
      <c r="R336" s="47">
        <v>133327.55499999999</v>
      </c>
      <c r="S336" s="48">
        <v>1391001.2620000001</v>
      </c>
    </row>
    <row r="337" spans="1:19" ht="13.5" thickBot="1">
      <c r="A337" s="236" t="str">
        <f t="shared" si="20"/>
        <v>UKLIQUITEX</v>
      </c>
      <c r="B337" s="52" t="str">
        <f t="shared" si="21"/>
        <v>UKLIQUITEX</v>
      </c>
      <c r="C337" s="52" t="str">
        <f t="shared" si="22"/>
        <v>UK</v>
      </c>
      <c r="D337" s="52" t="str">
        <f t="shared" si="23"/>
        <v>LIQUITEX</v>
      </c>
      <c r="E337" s="597"/>
      <c r="F337" s="452" t="s">
        <v>79</v>
      </c>
      <c r="G337" s="47">
        <v>81788.145000000004</v>
      </c>
      <c r="H337" s="47">
        <v>71578.513999999996</v>
      </c>
      <c r="I337" s="47">
        <v>47506.207999999999</v>
      </c>
      <c r="J337" s="47">
        <v>67105.591</v>
      </c>
      <c r="K337" s="47">
        <v>61315.843999999997</v>
      </c>
      <c r="L337" s="47">
        <v>91053.993000000002</v>
      </c>
      <c r="M337" s="47">
        <v>93993.180999999997</v>
      </c>
      <c r="N337" s="47">
        <v>92648.885999999999</v>
      </c>
      <c r="O337" s="47">
        <v>65502.612999999998</v>
      </c>
      <c r="P337" s="47">
        <v>63128.843000000001</v>
      </c>
      <c r="Q337" s="47">
        <v>64483.750999999997</v>
      </c>
      <c r="R337" s="47">
        <v>73267.8</v>
      </c>
      <c r="S337" s="48">
        <v>873373.36899999995</v>
      </c>
    </row>
    <row r="338" spans="1:19" ht="13.5" thickBot="1">
      <c r="A338" s="236" t="str">
        <f t="shared" si="20"/>
        <v>UKOther</v>
      </c>
      <c r="B338" s="52" t="str">
        <f t="shared" si="21"/>
        <v>UKMARKETING</v>
      </c>
      <c r="C338" s="52" t="str">
        <f t="shared" si="22"/>
        <v>UK</v>
      </c>
      <c r="D338" s="52" t="str">
        <f t="shared" si="23"/>
        <v>MARKETING</v>
      </c>
      <c r="E338" s="597"/>
      <c r="F338" s="452" t="s">
        <v>594</v>
      </c>
      <c r="G338" s="47">
        <v>246.52</v>
      </c>
      <c r="H338" s="47">
        <v>406.7</v>
      </c>
      <c r="I338" s="47">
        <v>241.37</v>
      </c>
      <c r="J338" s="47">
        <v>200.75</v>
      </c>
      <c r="K338" s="47">
        <v>263.7</v>
      </c>
      <c r="L338" s="47">
        <v>178.45</v>
      </c>
      <c r="M338" s="47">
        <v>90.35</v>
      </c>
      <c r="N338" s="47">
        <v>270.2</v>
      </c>
      <c r="O338" s="47">
        <v>162.61000000000001</v>
      </c>
      <c r="P338" s="47">
        <v>121.7</v>
      </c>
      <c r="Q338" s="47">
        <v>289.02999999999997</v>
      </c>
      <c r="R338" s="47">
        <v>118</v>
      </c>
      <c r="S338" s="48">
        <v>2589.38</v>
      </c>
    </row>
    <row r="339" spans="1:19" ht="13.5" thickBot="1">
      <c r="A339" s="236" t="str">
        <f t="shared" si="20"/>
        <v>UKOther</v>
      </c>
      <c r="B339" s="52" t="str">
        <f t="shared" si="21"/>
        <v>UKPLAID</v>
      </c>
      <c r="C339" s="52" t="str">
        <f t="shared" si="22"/>
        <v>UK</v>
      </c>
      <c r="D339" s="52" t="str">
        <f t="shared" si="23"/>
        <v>PLAID</v>
      </c>
      <c r="E339" s="597"/>
      <c r="F339" s="452" t="s">
        <v>623</v>
      </c>
      <c r="G339" s="47">
        <v>27759.143</v>
      </c>
      <c r="H339" s="47">
        <v>2738.4859999999999</v>
      </c>
      <c r="I339" s="47">
        <v>31892.016</v>
      </c>
      <c r="J339" s="47">
        <v>11312.843000000001</v>
      </c>
      <c r="K339" s="47">
        <v>13036.894</v>
      </c>
      <c r="L339" s="47">
        <v>7728.3810000000003</v>
      </c>
      <c r="M339" s="47">
        <v>8801.7549999999992</v>
      </c>
      <c r="N339" s="47">
        <v>44435.192999999999</v>
      </c>
      <c r="O339" s="47">
        <v>15741.620999999999</v>
      </c>
      <c r="P339" s="47">
        <v>13097.286</v>
      </c>
      <c r="Q339" s="47">
        <v>8652.2440000000006</v>
      </c>
      <c r="R339" s="47">
        <v>9358.1779999999999</v>
      </c>
      <c r="S339" s="48">
        <v>194554.04</v>
      </c>
    </row>
    <row r="340" spans="1:19" ht="13.5" thickBot="1">
      <c r="A340" s="236" t="str">
        <f t="shared" si="20"/>
        <v>UKOther</v>
      </c>
      <c r="B340" s="52" t="str">
        <f t="shared" si="21"/>
        <v>UKPOLYFORM</v>
      </c>
      <c r="C340" s="52" t="str">
        <f t="shared" si="22"/>
        <v>UK</v>
      </c>
      <c r="D340" s="52" t="str">
        <f t="shared" si="23"/>
        <v>POLYFORM</v>
      </c>
      <c r="E340" s="597"/>
      <c r="F340" s="452" t="s">
        <v>668</v>
      </c>
      <c r="G340" s="47">
        <v>181.38499999999999</v>
      </c>
      <c r="H340" s="47">
        <v>999.09400000000005</v>
      </c>
      <c r="I340" s="47">
        <v>55.098999999999997</v>
      </c>
      <c r="J340" s="47">
        <v>113.7</v>
      </c>
      <c r="K340" s="47">
        <v>163.024</v>
      </c>
      <c r="L340" s="47">
        <v>85.418999999999997</v>
      </c>
      <c r="M340" s="47">
        <v>83.38</v>
      </c>
      <c r="N340" s="47">
        <v>291.83</v>
      </c>
      <c r="O340" s="47">
        <v>509.02100000000002</v>
      </c>
      <c r="P340" s="47">
        <v>337.94799999999998</v>
      </c>
      <c r="Q340" s="47">
        <v>400.03800000000001</v>
      </c>
      <c r="R340" s="47">
        <v>146.27000000000001</v>
      </c>
      <c r="S340" s="48">
        <v>3366.2080000000001</v>
      </c>
    </row>
    <row r="341" spans="1:19" ht="13.5" thickBot="1">
      <c r="A341" s="236" t="str">
        <f t="shared" si="20"/>
        <v>UKREEVES</v>
      </c>
      <c r="B341" s="52" t="str">
        <f t="shared" si="21"/>
        <v>UKREEVES</v>
      </c>
      <c r="C341" s="52" t="str">
        <f t="shared" si="22"/>
        <v>UK</v>
      </c>
      <c r="D341" s="52" t="str">
        <f t="shared" si="23"/>
        <v>REEVES</v>
      </c>
      <c r="E341" s="597"/>
      <c r="F341" s="452" t="s">
        <v>173</v>
      </c>
      <c r="G341" s="47">
        <v>288536.18099999998</v>
      </c>
      <c r="H341" s="47">
        <v>303359.36700000003</v>
      </c>
      <c r="I341" s="47">
        <v>265757.57400000002</v>
      </c>
      <c r="J341" s="47">
        <v>300193.06199999998</v>
      </c>
      <c r="K341" s="47">
        <v>299114.11200000002</v>
      </c>
      <c r="L341" s="47">
        <v>272511.29300000001</v>
      </c>
      <c r="M341" s="47">
        <v>323865.348</v>
      </c>
      <c r="N341" s="47">
        <v>316130.13699999999</v>
      </c>
      <c r="O341" s="47">
        <v>330625.73599999998</v>
      </c>
      <c r="P341" s="47">
        <v>304558.52100000001</v>
      </c>
      <c r="Q341" s="47">
        <v>283769.05599999998</v>
      </c>
      <c r="R341" s="47">
        <v>245090.63699999999</v>
      </c>
      <c r="S341" s="48">
        <v>3533511.0240000002</v>
      </c>
    </row>
    <row r="342" spans="1:19" ht="13.5" thickBot="1">
      <c r="A342" s="236" t="str">
        <f t="shared" si="20"/>
        <v>UKOther</v>
      </c>
      <c r="B342" s="52" t="str">
        <f t="shared" si="21"/>
        <v>UKSCULPEY</v>
      </c>
      <c r="C342" s="52" t="str">
        <f t="shared" si="22"/>
        <v>UK</v>
      </c>
      <c r="D342" s="52" t="str">
        <f t="shared" si="23"/>
        <v>SCULPEY</v>
      </c>
      <c r="E342" s="597"/>
      <c r="F342" s="452" t="s">
        <v>664</v>
      </c>
      <c r="G342" s="47">
        <v>41782.285000000003</v>
      </c>
      <c r="H342" s="47">
        <v>46250.17</v>
      </c>
      <c r="I342" s="47">
        <v>28975.695</v>
      </c>
      <c r="J342" s="47">
        <v>35600.548999999999</v>
      </c>
      <c r="K342" s="47">
        <v>30024.828000000001</v>
      </c>
      <c r="L342" s="47">
        <v>28226.894</v>
      </c>
      <c r="M342" s="47">
        <v>30105.174999999999</v>
      </c>
      <c r="N342" s="47">
        <v>46495.199999999997</v>
      </c>
      <c r="O342" s="47">
        <v>36802.481</v>
      </c>
      <c r="P342" s="47">
        <v>40597.110999999997</v>
      </c>
      <c r="Q342" s="47">
        <v>21006.659</v>
      </c>
      <c r="R342" s="47">
        <v>33207.042999999998</v>
      </c>
      <c r="S342" s="48">
        <v>419074.09</v>
      </c>
    </row>
    <row r="343" spans="1:19" ht="13.5" thickBot="1">
      <c r="A343" s="236" t="str">
        <f t="shared" si="20"/>
        <v>UKOther</v>
      </c>
      <c r="B343" s="52" t="str">
        <f t="shared" si="21"/>
        <v>UKSEARCH PRESS</v>
      </c>
      <c r="C343" s="52" t="str">
        <f t="shared" si="22"/>
        <v>UK</v>
      </c>
      <c r="D343" s="52" t="str">
        <f t="shared" si="23"/>
        <v>SEARCH PRESS</v>
      </c>
      <c r="E343" s="597"/>
      <c r="F343" s="452" t="s">
        <v>669</v>
      </c>
      <c r="G343" s="47">
        <v>202.535</v>
      </c>
      <c r="H343" s="47">
        <v>75.021000000000001</v>
      </c>
      <c r="I343" s="47">
        <v>215.886</v>
      </c>
      <c r="J343" s="47">
        <v>1082.934</v>
      </c>
      <c r="K343" s="47">
        <v>636.88300000000004</v>
      </c>
      <c r="L343" s="47">
        <v>27.846</v>
      </c>
      <c r="M343" s="47">
        <v>29.7</v>
      </c>
      <c r="N343" s="47">
        <v>24.75</v>
      </c>
      <c r="O343" s="47">
        <v>18.882000000000001</v>
      </c>
      <c r="P343" s="47">
        <v>50.896000000000001</v>
      </c>
      <c r="Q343" s="47">
        <v>26.495999999999999</v>
      </c>
      <c r="R343" s="47">
        <v>101.045</v>
      </c>
      <c r="S343" s="48">
        <v>2492.8739999999998</v>
      </c>
    </row>
    <row r="344" spans="1:19" ht="13.5" thickBot="1">
      <c r="A344" s="236" t="str">
        <f t="shared" si="20"/>
        <v>UKOther</v>
      </c>
      <c r="B344" s="52" t="str">
        <f t="shared" si="21"/>
        <v>UKSLATER HARRISON</v>
      </c>
      <c r="C344" s="52" t="str">
        <f t="shared" si="22"/>
        <v>UK</v>
      </c>
      <c r="D344" s="52" t="str">
        <f t="shared" si="23"/>
        <v>SLATER HARRISON</v>
      </c>
      <c r="E344" s="597"/>
      <c r="F344" s="452" t="s">
        <v>625</v>
      </c>
      <c r="G344" s="47">
        <v>32688.651999999998</v>
      </c>
      <c r="H344" s="47">
        <v>39999.315999999999</v>
      </c>
      <c r="I344" s="47">
        <v>36569.65</v>
      </c>
      <c r="J344" s="47">
        <v>31797.65</v>
      </c>
      <c r="K344" s="47">
        <v>30545.65</v>
      </c>
      <c r="L344" s="47">
        <v>26194.924999999999</v>
      </c>
      <c r="M344" s="47">
        <v>30766.05</v>
      </c>
      <c r="N344" s="47">
        <v>38289.53</v>
      </c>
      <c r="O344" s="47">
        <v>37317.474999999999</v>
      </c>
      <c r="P344" s="47">
        <v>28148.35</v>
      </c>
      <c r="Q344" s="47">
        <v>54102.080000000002</v>
      </c>
      <c r="R344" s="47">
        <v>31176.89</v>
      </c>
      <c r="S344" s="48">
        <v>417596.21799999999</v>
      </c>
    </row>
    <row r="345" spans="1:19" ht="13.5" thickBot="1">
      <c r="A345" s="236" t="str">
        <f t="shared" si="20"/>
        <v>UKSNAZAROO</v>
      </c>
      <c r="B345" s="52" t="str">
        <f t="shared" si="21"/>
        <v>UKSNAZAROO</v>
      </c>
      <c r="C345" s="52" t="str">
        <f t="shared" si="22"/>
        <v>UK</v>
      </c>
      <c r="D345" s="52" t="str">
        <f t="shared" si="23"/>
        <v>SNAZAROO</v>
      </c>
      <c r="E345" s="597"/>
      <c r="F345" s="452" t="s">
        <v>101</v>
      </c>
      <c r="G345" s="47">
        <v>194435.10699999999</v>
      </c>
      <c r="H345" s="47">
        <v>171735.22399999999</v>
      </c>
      <c r="I345" s="47">
        <v>306912.12300000002</v>
      </c>
      <c r="J345" s="47">
        <v>267109.69900000002</v>
      </c>
      <c r="K345" s="47">
        <v>279369.152</v>
      </c>
      <c r="L345" s="47">
        <v>364762.43699999998</v>
      </c>
      <c r="M345" s="47">
        <v>567468.53300000005</v>
      </c>
      <c r="N345" s="47">
        <v>443624.79300000001</v>
      </c>
      <c r="O345" s="47">
        <v>322453.93900000001</v>
      </c>
      <c r="P345" s="47">
        <v>234853.08499999999</v>
      </c>
      <c r="Q345" s="47">
        <v>126233.33199999999</v>
      </c>
      <c r="R345" s="47">
        <v>103141.84299999999</v>
      </c>
      <c r="S345" s="48">
        <v>3382099.267</v>
      </c>
    </row>
    <row r="346" spans="1:19" ht="13.5" thickBot="1">
      <c r="A346" s="236" t="str">
        <f t="shared" si="20"/>
        <v>UKOther</v>
      </c>
      <c r="B346" s="52" t="str">
        <f t="shared" si="21"/>
        <v>UKWALTER FOSTER</v>
      </c>
      <c r="C346" s="52" t="str">
        <f t="shared" si="22"/>
        <v>UK</v>
      </c>
      <c r="D346" s="52" t="str">
        <f t="shared" si="23"/>
        <v>WALTER FOSTER</v>
      </c>
      <c r="E346" s="597"/>
      <c r="F346" s="452" t="s">
        <v>660</v>
      </c>
      <c r="G346" s="47">
        <v>308.75400000000002</v>
      </c>
      <c r="H346" s="47">
        <v>890.56299999999999</v>
      </c>
      <c r="I346" s="47">
        <v>2757.7280000000001</v>
      </c>
      <c r="J346" s="47">
        <v>986.91200000000003</v>
      </c>
      <c r="K346" s="47">
        <v>1096.2950000000001</v>
      </c>
      <c r="L346" s="47">
        <v>1048.835</v>
      </c>
      <c r="M346" s="47">
        <v>931.03399999999999</v>
      </c>
      <c r="N346" s="47">
        <v>1109.2149999999999</v>
      </c>
      <c r="O346" s="47">
        <v>1285.848</v>
      </c>
      <c r="P346" s="47">
        <v>1307.616</v>
      </c>
      <c r="Q346" s="47">
        <v>1653.6479999999999</v>
      </c>
      <c r="R346" s="47">
        <v>799.70399999999995</v>
      </c>
      <c r="S346" s="48">
        <v>14176.152</v>
      </c>
    </row>
    <row r="347" spans="1:19" ht="13.5" thickBot="1">
      <c r="A347" s="236" t="str">
        <f t="shared" si="20"/>
        <v>UKOther</v>
      </c>
      <c r="B347" s="52" t="str">
        <f t="shared" si="21"/>
        <v>UKWH SMITH</v>
      </c>
      <c r="C347" s="52" t="str">
        <f t="shared" si="22"/>
        <v>UK</v>
      </c>
      <c r="D347" s="52" t="str">
        <f t="shared" si="23"/>
        <v>WH SMITH</v>
      </c>
      <c r="E347" s="597"/>
      <c r="F347" s="452" t="s">
        <v>670</v>
      </c>
      <c r="G347" s="47">
        <v>17243.150000000001</v>
      </c>
      <c r="H347" s="47">
        <v>22101.72</v>
      </c>
      <c r="I347" s="47">
        <v>18751.32</v>
      </c>
      <c r="J347" s="47">
        <v>88553.84</v>
      </c>
      <c r="K347" s="47">
        <v>30016.26</v>
      </c>
      <c r="L347" s="47">
        <v>5440.8</v>
      </c>
      <c r="M347" s="47">
        <v>6584.16</v>
      </c>
      <c r="N347" s="47">
        <v>19839.78</v>
      </c>
      <c r="O347" s="47">
        <v>3589.2</v>
      </c>
      <c r="P347" s="47">
        <v>9055.92</v>
      </c>
      <c r="Q347" s="47">
        <v>11996.52</v>
      </c>
      <c r="R347" s="47">
        <v>16869.96</v>
      </c>
      <c r="S347" s="48">
        <v>250042.63</v>
      </c>
    </row>
    <row r="348" spans="1:19" ht="13.5" thickBot="1">
      <c r="A348" s="236" t="str">
        <f t="shared" si="20"/>
        <v>UKWINSOR &amp; NEWTON</v>
      </c>
      <c r="B348" s="52" t="str">
        <f t="shared" si="21"/>
        <v>UKWINSOR &amp; NEWTON</v>
      </c>
      <c r="C348" s="52" t="str">
        <f t="shared" si="22"/>
        <v>UK</v>
      </c>
      <c r="D348" s="52" t="str">
        <f t="shared" si="23"/>
        <v>WINSOR &amp; NEWTON</v>
      </c>
      <c r="E348" s="597"/>
      <c r="F348" s="452" t="s">
        <v>68</v>
      </c>
      <c r="G348" s="47">
        <v>781051.68900000001</v>
      </c>
      <c r="H348" s="47">
        <v>718684.65899999999</v>
      </c>
      <c r="I348" s="47">
        <v>695638.05900000001</v>
      </c>
      <c r="J348" s="47">
        <v>792800.68599999999</v>
      </c>
      <c r="K348" s="47">
        <v>791337.522</v>
      </c>
      <c r="L348" s="47">
        <v>705923.51399999997</v>
      </c>
      <c r="M348" s="47">
        <v>821951.96</v>
      </c>
      <c r="N348" s="47">
        <v>1072507.4069999999</v>
      </c>
      <c r="O348" s="47">
        <v>896383.95299999998</v>
      </c>
      <c r="P348" s="47">
        <v>768421.71900000004</v>
      </c>
      <c r="Q348" s="47">
        <v>874403.91</v>
      </c>
      <c r="R348" s="47">
        <v>787391.3</v>
      </c>
      <c r="S348" s="48">
        <v>9706496.3780000005</v>
      </c>
    </row>
    <row r="349" spans="1:19" ht="13.5" thickBot="1">
      <c r="A349" s="236" t="str">
        <f t="shared" si="20"/>
        <v xml:space="preserve">UK </v>
      </c>
      <c r="B349" s="52" t="str">
        <f t="shared" si="21"/>
        <v>UKAll Brands</v>
      </c>
      <c r="C349" s="52" t="str">
        <f t="shared" si="22"/>
        <v>UK</v>
      </c>
      <c r="D349" s="52" t="str">
        <f t="shared" si="23"/>
        <v>All Brands</v>
      </c>
      <c r="E349" s="598"/>
      <c r="F349" s="197" t="s">
        <v>599</v>
      </c>
      <c r="G349" s="50">
        <v>1665508.5660000001</v>
      </c>
      <c r="H349" s="50">
        <v>1527529.8559999999</v>
      </c>
      <c r="I349" s="50">
        <v>1542998.4809999999</v>
      </c>
      <c r="J349" s="50">
        <v>1731051.763</v>
      </c>
      <c r="K349" s="50">
        <v>1714702.976</v>
      </c>
      <c r="L349" s="50">
        <v>1688695.12</v>
      </c>
      <c r="M349" s="50">
        <v>2071035.03</v>
      </c>
      <c r="N349" s="50">
        <v>2276475.65</v>
      </c>
      <c r="O349" s="50">
        <v>1873435.5819999999</v>
      </c>
      <c r="P349" s="50">
        <v>1605244.1880000001</v>
      </c>
      <c r="Q349" s="50">
        <v>1630338.2450000001</v>
      </c>
      <c r="R349" s="50">
        <v>1478882.7080000001</v>
      </c>
      <c r="S349" s="50">
        <v>20805898.164999999</v>
      </c>
    </row>
    <row r="350" spans="1:19" ht="13.5" thickBot="1">
      <c r="A350" s="236" t="str">
        <f t="shared" si="20"/>
        <v>All CBUsOther</v>
      </c>
      <c r="B350" s="52" t="str">
        <f t="shared" si="21"/>
        <v>All CBUs10 DOIGTS</v>
      </c>
      <c r="C350" s="52" t="str">
        <f t="shared" si="22"/>
        <v>All CBUs</v>
      </c>
      <c r="D350" s="52" t="str">
        <f t="shared" si="23"/>
        <v>10 DOIGTS</v>
      </c>
      <c r="E350" s="589" t="s">
        <v>487</v>
      </c>
      <c r="F350" s="457" t="s">
        <v>642</v>
      </c>
      <c r="G350" s="48">
        <v>4206.1710000000003</v>
      </c>
      <c r="H350" s="48">
        <v>-167.42</v>
      </c>
      <c r="I350" s="48">
        <v>1255.1559999999999</v>
      </c>
      <c r="J350" s="48">
        <v>4769.6559999999999</v>
      </c>
      <c r="K350" s="48">
        <v>4842.1149999999998</v>
      </c>
      <c r="L350" s="48">
        <v>44.627000000000002</v>
      </c>
      <c r="M350" s="48">
        <v>3938.3989999999999</v>
      </c>
      <c r="N350" s="48">
        <v>686.15</v>
      </c>
      <c r="O350" s="48">
        <v>89.254999999999995</v>
      </c>
      <c r="P350" s="48">
        <v>3213.201</v>
      </c>
      <c r="Q350" s="48">
        <v>2959.2860000000001</v>
      </c>
      <c r="R350" s="51"/>
      <c r="S350" s="48">
        <v>25836.596000000001</v>
      </c>
    </row>
    <row r="351" spans="1:19" ht="13.5" thickBot="1">
      <c r="A351" s="236" t="str">
        <f t="shared" si="20"/>
        <v>All CBUsOther</v>
      </c>
      <c r="B351" s="52" t="str">
        <f t="shared" si="21"/>
        <v>All CBUsAD MARKER</v>
      </c>
      <c r="C351" s="52" t="str">
        <f t="shared" si="22"/>
        <v>All CBUs</v>
      </c>
      <c r="D351" s="52" t="str">
        <f t="shared" si="23"/>
        <v>AD MARKER</v>
      </c>
      <c r="E351" s="599"/>
      <c r="F351" s="457" t="s">
        <v>600</v>
      </c>
      <c r="G351" s="48">
        <v>983.56799999999998</v>
      </c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48">
        <v>983.56799999999998</v>
      </c>
    </row>
    <row r="352" spans="1:19" ht="13.5" thickBot="1">
      <c r="A352" s="236" t="str">
        <f t="shared" si="20"/>
        <v>All CBUsOther</v>
      </c>
      <c r="B352" s="52" t="str">
        <f t="shared" si="21"/>
        <v>All CBUsAIRFIX</v>
      </c>
      <c r="C352" s="52" t="str">
        <f t="shared" si="22"/>
        <v>All CBUs</v>
      </c>
      <c r="D352" s="52" t="str">
        <f t="shared" si="23"/>
        <v>AIRFIX</v>
      </c>
      <c r="E352" s="599"/>
      <c r="F352" s="457" t="s">
        <v>650</v>
      </c>
      <c r="G352" s="48">
        <v>1498.78</v>
      </c>
      <c r="H352" s="48">
        <v>-2331.2530000000002</v>
      </c>
      <c r="I352" s="51"/>
      <c r="J352" s="51"/>
      <c r="K352" s="51"/>
      <c r="L352" s="51"/>
      <c r="M352" s="51"/>
      <c r="N352" s="48">
        <v>5.8029999999999999</v>
      </c>
      <c r="O352" s="51"/>
      <c r="P352" s="51"/>
      <c r="Q352" s="51"/>
      <c r="R352" s="51"/>
      <c r="S352" s="48">
        <v>-826.67</v>
      </c>
    </row>
    <row r="353" spans="1:19" ht="13.5" thickBot="1">
      <c r="A353" s="236" t="str">
        <f t="shared" si="20"/>
        <v>All CBUsOther</v>
      </c>
      <c r="B353" s="52" t="str">
        <f t="shared" si="21"/>
        <v>All CBUsALOFT</v>
      </c>
      <c r="C353" s="52" t="str">
        <f t="shared" si="22"/>
        <v>All CBUs</v>
      </c>
      <c r="D353" s="52" t="str">
        <f t="shared" si="23"/>
        <v>ALOFT</v>
      </c>
      <c r="E353" s="599"/>
      <c r="F353" s="457" t="s">
        <v>661</v>
      </c>
      <c r="G353" s="51"/>
      <c r="H353" s="48">
        <v>64573.775000000001</v>
      </c>
      <c r="I353" s="48">
        <v>231277.446</v>
      </c>
      <c r="J353" s="48">
        <v>12317.088</v>
      </c>
      <c r="K353" s="48">
        <v>52250.341999999997</v>
      </c>
      <c r="L353" s="48">
        <v>85558.364000000001</v>
      </c>
      <c r="M353" s="48">
        <v>28779.35</v>
      </c>
      <c r="N353" s="51"/>
      <c r="O353" s="48">
        <v>21466.079000000002</v>
      </c>
      <c r="P353" s="48">
        <v>139106.53700000001</v>
      </c>
      <c r="Q353" s="48">
        <v>37286.826000000001</v>
      </c>
      <c r="R353" s="48">
        <v>115604.534</v>
      </c>
      <c r="S353" s="48">
        <v>788220.34100000001</v>
      </c>
    </row>
    <row r="354" spans="1:19" ht="13.5" thickBot="1">
      <c r="A354" s="236" t="str">
        <f t="shared" si="20"/>
        <v>All CBUsOther</v>
      </c>
      <c r="B354" s="52" t="str">
        <f t="shared" si="21"/>
        <v>All CBUsARCHES</v>
      </c>
      <c r="C354" s="52" t="str">
        <f t="shared" si="22"/>
        <v>All CBUs</v>
      </c>
      <c r="D354" s="52" t="str">
        <f t="shared" si="23"/>
        <v>ARCHES</v>
      </c>
      <c r="E354" s="599"/>
      <c r="F354" s="457" t="s">
        <v>651</v>
      </c>
      <c r="G354" s="48">
        <v>357.51499999999999</v>
      </c>
      <c r="H354" s="48">
        <v>1133.423</v>
      </c>
      <c r="I354" s="48">
        <v>227.30699999999999</v>
      </c>
      <c r="J354" s="48">
        <v>374.77800000000002</v>
      </c>
      <c r="K354" s="48">
        <v>290.505</v>
      </c>
      <c r="L354" s="48">
        <v>111.02</v>
      </c>
      <c r="M354" s="48">
        <v>177.50800000000001</v>
      </c>
      <c r="N354" s="48">
        <v>379.36700000000002</v>
      </c>
      <c r="O354" s="48">
        <v>453.79300000000001</v>
      </c>
      <c r="P354" s="48">
        <v>55.298000000000002</v>
      </c>
      <c r="Q354" s="48">
        <v>26.355</v>
      </c>
      <c r="R354" s="48">
        <v>435.166</v>
      </c>
      <c r="S354" s="48">
        <v>4022.0349999999999</v>
      </c>
    </row>
    <row r="355" spans="1:19" ht="13.5" thickBot="1">
      <c r="A355" s="236" t="str">
        <f t="shared" si="20"/>
        <v>All CBUsOther</v>
      </c>
      <c r="B355" s="52" t="str">
        <f t="shared" si="21"/>
        <v>All CBUsARTCARE</v>
      </c>
      <c r="C355" s="52" t="str">
        <f t="shared" si="22"/>
        <v>All CBUs</v>
      </c>
      <c r="D355" s="52" t="str">
        <f t="shared" si="23"/>
        <v>ARTCARE</v>
      </c>
      <c r="E355" s="599"/>
      <c r="F355" s="457" t="s">
        <v>601</v>
      </c>
      <c r="G355" s="48">
        <v>2656.578</v>
      </c>
      <c r="H355" s="48">
        <v>62.517000000000003</v>
      </c>
      <c r="I355" s="48">
        <v>663.62800000000004</v>
      </c>
      <c r="J355" s="51"/>
      <c r="K355" s="51"/>
      <c r="L355" s="51"/>
      <c r="M355" s="51"/>
      <c r="N355" s="51"/>
      <c r="O355" s="51"/>
      <c r="P355" s="51"/>
      <c r="Q355" s="51"/>
      <c r="R355" s="51"/>
      <c r="S355" s="48">
        <v>3382.723</v>
      </c>
    </row>
    <row r="356" spans="1:19" ht="13.5" thickBot="1">
      <c r="A356" s="236" t="str">
        <f t="shared" si="20"/>
        <v>All CBUsOther</v>
      </c>
      <c r="B356" s="52" t="str">
        <f t="shared" si="21"/>
        <v>All CBUsARTOGRAPH</v>
      </c>
      <c r="C356" s="52" t="str">
        <f t="shared" si="22"/>
        <v>All CBUs</v>
      </c>
      <c r="D356" s="52" t="str">
        <f t="shared" si="23"/>
        <v>ARTOGRAPH</v>
      </c>
      <c r="E356" s="599"/>
      <c r="F356" s="457" t="s">
        <v>602</v>
      </c>
      <c r="G356" s="48">
        <v>34262.214999999997</v>
      </c>
      <c r="H356" s="48">
        <v>25683.575000000001</v>
      </c>
      <c r="I356" s="48">
        <v>25442.226999999999</v>
      </c>
      <c r="J356" s="48">
        <v>25437.215</v>
      </c>
      <c r="K356" s="48">
        <v>31588.175999999999</v>
      </c>
      <c r="L356" s="48">
        <v>27195.858</v>
      </c>
      <c r="M356" s="48">
        <v>40624.637999999999</v>
      </c>
      <c r="N356" s="48">
        <v>35344.885000000002</v>
      </c>
      <c r="O356" s="48">
        <v>28807.542000000001</v>
      </c>
      <c r="P356" s="48">
        <v>38747.281000000003</v>
      </c>
      <c r="Q356" s="48">
        <v>91025.789000000004</v>
      </c>
      <c r="R356" s="48">
        <v>32088.239000000001</v>
      </c>
      <c r="S356" s="48">
        <v>436247.64</v>
      </c>
    </row>
    <row r="357" spans="1:19" ht="13.5" thickBot="1">
      <c r="A357" s="236" t="str">
        <f t="shared" si="20"/>
        <v>All CBUsOther</v>
      </c>
      <c r="B357" s="52" t="str">
        <f t="shared" si="21"/>
        <v>All CBUsARTWORKS</v>
      </c>
      <c r="C357" s="52" t="str">
        <f t="shared" si="22"/>
        <v>All CBUs</v>
      </c>
      <c r="D357" s="52" t="str">
        <f t="shared" si="23"/>
        <v>ARTWORKS</v>
      </c>
      <c r="E357" s="599"/>
      <c r="F357" s="457" t="s">
        <v>603</v>
      </c>
      <c r="G357" s="48">
        <v>3477.17</v>
      </c>
      <c r="H357" s="48">
        <v>5456.3280000000004</v>
      </c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48">
        <v>8933.4979999999996</v>
      </c>
    </row>
    <row r="358" spans="1:19" ht="13.5" thickBot="1">
      <c r="A358" s="236" t="str">
        <f t="shared" si="20"/>
        <v>All CBUsOther</v>
      </c>
      <c r="B358" s="52" t="str">
        <f t="shared" si="21"/>
        <v>All CBUsASMODEE</v>
      </c>
      <c r="C358" s="52" t="str">
        <f t="shared" si="22"/>
        <v>All CBUs</v>
      </c>
      <c r="D358" s="52" t="str">
        <f t="shared" si="23"/>
        <v>ASMODEE</v>
      </c>
      <c r="E358" s="599"/>
      <c r="F358" s="457" t="s">
        <v>604</v>
      </c>
      <c r="G358" s="51"/>
      <c r="H358" s="51"/>
      <c r="I358" s="51"/>
      <c r="J358" s="51"/>
      <c r="K358" s="48">
        <v>51477.644</v>
      </c>
      <c r="L358" s="51"/>
      <c r="M358" s="51"/>
      <c r="N358" s="51"/>
      <c r="O358" s="51"/>
      <c r="P358" s="51"/>
      <c r="Q358" s="51"/>
      <c r="R358" s="51"/>
      <c r="S358" s="48">
        <v>51477.644</v>
      </c>
    </row>
    <row r="359" spans="1:19" ht="13.5" thickBot="1">
      <c r="A359" s="236" t="str">
        <f t="shared" si="20"/>
        <v>All CBUsOther</v>
      </c>
      <c r="B359" s="52" t="str">
        <f t="shared" si="21"/>
        <v>All CBUsATLANTIS</v>
      </c>
      <c r="C359" s="52" t="str">
        <f t="shared" si="22"/>
        <v>All CBUs</v>
      </c>
      <c r="D359" s="52" t="str">
        <f t="shared" si="23"/>
        <v>ATLANTIS</v>
      </c>
      <c r="E359" s="599"/>
      <c r="F359" s="457" t="s">
        <v>667</v>
      </c>
      <c r="G359" s="51"/>
      <c r="H359" s="51"/>
      <c r="I359" s="51"/>
      <c r="J359" s="51"/>
      <c r="K359" s="48">
        <v>8904.58</v>
      </c>
      <c r="L359" s="51"/>
      <c r="M359" s="51"/>
      <c r="N359" s="48">
        <v>8904.58</v>
      </c>
      <c r="O359" s="51"/>
      <c r="P359" s="51"/>
      <c r="Q359" s="48">
        <v>8947.33</v>
      </c>
      <c r="R359" s="51"/>
      <c r="S359" s="48">
        <v>26756.49</v>
      </c>
    </row>
    <row r="360" spans="1:19" ht="13.5" thickBot="1">
      <c r="A360" s="236" t="str">
        <f t="shared" si="20"/>
        <v>All CBUsOther</v>
      </c>
      <c r="B360" s="52" t="str">
        <f t="shared" si="21"/>
        <v>All CBUsBECKERS A</v>
      </c>
      <c r="C360" s="52" t="str">
        <f t="shared" si="22"/>
        <v>All CBUs</v>
      </c>
      <c r="D360" s="52" t="str">
        <f t="shared" si="23"/>
        <v>BECKERS A</v>
      </c>
      <c r="E360" s="599"/>
      <c r="F360" s="457" t="s">
        <v>652</v>
      </c>
      <c r="G360" s="48">
        <v>15451.618</v>
      </c>
      <c r="H360" s="48">
        <v>14393.904</v>
      </c>
      <c r="I360" s="48">
        <v>12010.54</v>
      </c>
      <c r="J360" s="48">
        <v>8823.8619999999992</v>
      </c>
      <c r="K360" s="48">
        <v>12479.11</v>
      </c>
      <c r="L360" s="48">
        <v>16715.075000000001</v>
      </c>
      <c r="M360" s="48">
        <v>18728.315999999999</v>
      </c>
      <c r="N360" s="48">
        <v>20756.142</v>
      </c>
      <c r="O360" s="48">
        <v>17482.554</v>
      </c>
      <c r="P360" s="48">
        <v>12108.454</v>
      </c>
      <c r="Q360" s="48">
        <v>17149.683000000001</v>
      </c>
      <c r="R360" s="48">
        <v>12337.269</v>
      </c>
      <c r="S360" s="48">
        <v>178436.527</v>
      </c>
    </row>
    <row r="361" spans="1:19" ht="13.5" thickBot="1">
      <c r="A361" s="236" t="str">
        <f t="shared" si="20"/>
        <v>All CBUsOther</v>
      </c>
      <c r="B361" s="52" t="str">
        <f t="shared" si="21"/>
        <v>All CBUsBHV</v>
      </c>
      <c r="C361" s="52" t="str">
        <f t="shared" si="22"/>
        <v>All CBUs</v>
      </c>
      <c r="D361" s="52" t="str">
        <f t="shared" si="23"/>
        <v>BHV</v>
      </c>
      <c r="E361" s="599"/>
      <c r="F361" s="457" t="s">
        <v>643</v>
      </c>
      <c r="G361" s="51"/>
      <c r="H361" s="51"/>
      <c r="I361" s="51"/>
      <c r="J361" s="51"/>
      <c r="K361" s="51"/>
      <c r="L361" s="48">
        <v>656.43299999999999</v>
      </c>
      <c r="M361" s="51"/>
      <c r="N361" s="51"/>
      <c r="O361" s="51"/>
      <c r="P361" s="51"/>
      <c r="Q361" s="51"/>
      <c r="R361" s="51"/>
      <c r="S361" s="48">
        <v>656.43299999999999</v>
      </c>
    </row>
    <row r="362" spans="1:19" ht="13.5" thickBot="1">
      <c r="A362" s="236" t="str">
        <f t="shared" si="20"/>
        <v>All CBUsOther</v>
      </c>
      <c r="B362" s="52" t="str">
        <f t="shared" si="21"/>
        <v>All CBUsBOESNER</v>
      </c>
      <c r="C362" s="52" t="str">
        <f t="shared" si="22"/>
        <v>All CBUs</v>
      </c>
      <c r="D362" s="52" t="str">
        <f t="shared" si="23"/>
        <v>BOESNER</v>
      </c>
      <c r="E362" s="599"/>
      <c r="F362" s="457" t="s">
        <v>637</v>
      </c>
      <c r="G362" s="48">
        <v>7586.65</v>
      </c>
      <c r="H362" s="48">
        <v>7194.2510000000002</v>
      </c>
      <c r="I362" s="48">
        <v>5068.6679999999997</v>
      </c>
      <c r="J362" s="48">
        <v>9156.31</v>
      </c>
      <c r="K362" s="48">
        <v>6899.9309999999996</v>
      </c>
      <c r="L362" s="48">
        <v>5101.37</v>
      </c>
      <c r="M362" s="48">
        <v>9623.6229999999996</v>
      </c>
      <c r="N362" s="48">
        <v>7979.0739999999996</v>
      </c>
      <c r="O362" s="48">
        <v>8002.2749999999996</v>
      </c>
      <c r="P362" s="48">
        <v>5406.5780000000004</v>
      </c>
      <c r="Q362" s="48">
        <v>6932.6310000000003</v>
      </c>
      <c r="R362" s="48">
        <v>7946.38</v>
      </c>
      <c r="S362" s="48">
        <v>86897.740999999995</v>
      </c>
    </row>
    <row r="363" spans="1:19" ht="13.5" thickBot="1">
      <c r="A363" s="236" t="str">
        <f t="shared" si="20"/>
        <v>All CBUsOther</v>
      </c>
      <c r="B363" s="52" t="str">
        <f t="shared" si="21"/>
        <v>All CBUsBRICOLUX</v>
      </c>
      <c r="C363" s="52" t="str">
        <f t="shared" si="22"/>
        <v>All CBUs</v>
      </c>
      <c r="D363" s="52" t="str">
        <f t="shared" si="23"/>
        <v>BRICOLUX</v>
      </c>
      <c r="E363" s="599"/>
      <c r="F363" s="457" t="s">
        <v>605</v>
      </c>
      <c r="G363" s="48">
        <v>5033.3280000000004</v>
      </c>
      <c r="H363" s="51"/>
      <c r="I363" s="48">
        <v>9338.5040000000008</v>
      </c>
      <c r="J363" s="48">
        <v>2232.0309999999999</v>
      </c>
      <c r="K363" s="51"/>
      <c r="L363" s="51"/>
      <c r="M363" s="51"/>
      <c r="N363" s="51"/>
      <c r="O363" s="51"/>
      <c r="P363" s="51"/>
      <c r="Q363" s="51"/>
      <c r="R363" s="51"/>
      <c r="S363" s="48">
        <v>16603.863000000001</v>
      </c>
    </row>
    <row r="364" spans="1:19" ht="13.5" thickBot="1">
      <c r="A364" s="236" t="str">
        <f t="shared" si="20"/>
        <v>All CBUsOther</v>
      </c>
      <c r="B364" s="52" t="str">
        <f t="shared" si="21"/>
        <v>All CBUsCANSON</v>
      </c>
      <c r="C364" s="52" t="str">
        <f t="shared" si="22"/>
        <v>All CBUs</v>
      </c>
      <c r="D364" s="52" t="str">
        <f t="shared" si="23"/>
        <v>CANSON</v>
      </c>
      <c r="E364" s="599"/>
      <c r="F364" s="457" t="s">
        <v>653</v>
      </c>
      <c r="G364" s="48">
        <v>19325.421999999999</v>
      </c>
      <c r="H364" s="48">
        <v>23277.238000000001</v>
      </c>
      <c r="I364" s="48">
        <v>20695.411</v>
      </c>
      <c r="J364" s="48">
        <v>13993.11</v>
      </c>
      <c r="K364" s="48">
        <v>10638.107</v>
      </c>
      <c r="L364" s="48">
        <v>22378.77</v>
      </c>
      <c r="M364" s="48">
        <v>24159.537</v>
      </c>
      <c r="N364" s="48">
        <v>18215.017</v>
      </c>
      <c r="O364" s="48">
        <v>26637.751</v>
      </c>
      <c r="P364" s="48">
        <v>17026.684000000001</v>
      </c>
      <c r="Q364" s="48">
        <v>9655.4439999999995</v>
      </c>
      <c r="R364" s="48">
        <v>23727.098000000002</v>
      </c>
      <c r="S364" s="48">
        <v>229729.58900000001</v>
      </c>
    </row>
    <row r="365" spans="1:19" ht="13.5" thickBot="1">
      <c r="A365" s="236" t="str">
        <f t="shared" si="20"/>
        <v>All CBUsOther</v>
      </c>
      <c r="B365" s="52" t="str">
        <f t="shared" si="21"/>
        <v>All CBUsCAPPELLETTO</v>
      </c>
      <c r="C365" s="52" t="str">
        <f t="shared" si="22"/>
        <v>All CBUs</v>
      </c>
      <c r="D365" s="52" t="str">
        <f t="shared" si="23"/>
        <v>CAPPELLETTO</v>
      </c>
      <c r="E365" s="599"/>
      <c r="F365" s="457" t="s">
        <v>606</v>
      </c>
      <c r="G365" s="48">
        <v>1440.8219999999999</v>
      </c>
      <c r="H365" s="48">
        <v>1060.7239999999999</v>
      </c>
      <c r="I365" s="48">
        <v>-464.55200000000002</v>
      </c>
      <c r="J365" s="51"/>
      <c r="K365" s="51"/>
      <c r="L365" s="51"/>
      <c r="M365" s="51"/>
      <c r="N365" s="51"/>
      <c r="O365" s="51"/>
      <c r="P365" s="51"/>
      <c r="Q365" s="51"/>
      <c r="R365" s="51"/>
      <c r="S365" s="48">
        <v>2036.9939999999999</v>
      </c>
    </row>
    <row r="366" spans="1:19" ht="13.5" thickBot="1">
      <c r="A366" s="236" t="str">
        <f t="shared" si="20"/>
        <v>All CBUsOther</v>
      </c>
      <c r="B366" s="52" t="str">
        <f t="shared" si="21"/>
        <v>All CBUsCARTIERE MILIANI FABRIANO SpA</v>
      </c>
      <c r="C366" s="52" t="str">
        <f t="shared" si="22"/>
        <v>All CBUs</v>
      </c>
      <c r="D366" s="52" t="str">
        <f t="shared" si="23"/>
        <v>CARTIERE MILIANI FABRIANO SpA</v>
      </c>
      <c r="E366" s="599"/>
      <c r="F366" s="457" t="s">
        <v>607</v>
      </c>
      <c r="G366" s="48">
        <v>194.029</v>
      </c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48">
        <v>194.029</v>
      </c>
    </row>
    <row r="367" spans="1:19" ht="13.5" thickBot="1">
      <c r="A367" s="236" t="str">
        <f t="shared" si="20"/>
        <v>All CBUsOther</v>
      </c>
      <c r="B367" s="52" t="str">
        <f t="shared" si="21"/>
        <v>All CBUsCERNIT</v>
      </c>
      <c r="C367" s="52" t="str">
        <f t="shared" si="22"/>
        <v>All CBUs</v>
      </c>
      <c r="D367" s="52" t="str">
        <f t="shared" si="23"/>
        <v>CERNIT</v>
      </c>
      <c r="E367" s="599"/>
      <c r="F367" s="457" t="s">
        <v>648</v>
      </c>
      <c r="G367" s="48">
        <v>5360.7420000000002</v>
      </c>
      <c r="H367" s="48">
        <v>4472.0519999999997</v>
      </c>
      <c r="I367" s="48">
        <v>5934.51</v>
      </c>
      <c r="J367" s="48">
        <v>1852.066</v>
      </c>
      <c r="K367" s="48">
        <v>3249.7849999999999</v>
      </c>
      <c r="L367" s="48">
        <v>4128.68</v>
      </c>
      <c r="M367" s="48">
        <v>8292.0069999999996</v>
      </c>
      <c r="N367" s="48">
        <v>9838.1470000000008</v>
      </c>
      <c r="O367" s="48">
        <v>12236.477999999999</v>
      </c>
      <c r="P367" s="48">
        <v>9282.3080000000009</v>
      </c>
      <c r="Q367" s="48">
        <v>2872.2109999999998</v>
      </c>
      <c r="R367" s="48">
        <v>2364.4459999999999</v>
      </c>
      <c r="S367" s="48">
        <v>69883.432000000001</v>
      </c>
    </row>
    <row r="368" spans="1:19" ht="13.5" thickBot="1">
      <c r="A368" s="236" t="str">
        <f t="shared" si="20"/>
        <v>All CBUsOther</v>
      </c>
      <c r="B368" s="52" t="str">
        <f t="shared" si="21"/>
        <v>All CBUsCOLORAMA</v>
      </c>
      <c r="C368" s="52" t="str">
        <f t="shared" si="22"/>
        <v>All CBUs</v>
      </c>
      <c r="D368" s="52" t="str">
        <f t="shared" si="23"/>
        <v>COLORAMA</v>
      </c>
      <c r="E368" s="599"/>
      <c r="F368" s="457" t="s">
        <v>638</v>
      </c>
      <c r="G368" s="48">
        <v>14774.446</v>
      </c>
      <c r="H368" s="48">
        <v>31600.216</v>
      </c>
      <c r="I368" s="48">
        <v>14989.688</v>
      </c>
      <c r="J368" s="48">
        <v>11204.047</v>
      </c>
      <c r="K368" s="48">
        <v>12233.857</v>
      </c>
      <c r="L368" s="48">
        <v>11307.192999999999</v>
      </c>
      <c r="M368" s="48">
        <v>13997.647999999999</v>
      </c>
      <c r="N368" s="48">
        <v>14183.892</v>
      </c>
      <c r="O368" s="48">
        <v>10411.004999999999</v>
      </c>
      <c r="P368" s="48">
        <v>10164.451999999999</v>
      </c>
      <c r="Q368" s="48">
        <v>15850.709000000001</v>
      </c>
      <c r="R368" s="48">
        <v>9349.4179999999997</v>
      </c>
      <c r="S368" s="48">
        <v>170066.571</v>
      </c>
    </row>
    <row r="369" spans="1:19" ht="13.5" thickBot="1">
      <c r="A369" s="236" t="str">
        <f t="shared" si="20"/>
        <v>All CBUsOther</v>
      </c>
      <c r="B369" s="52" t="str">
        <f t="shared" si="21"/>
        <v>All CBUsCOMPONENTS</v>
      </c>
      <c r="C369" s="52" t="str">
        <f t="shared" si="22"/>
        <v>All CBUs</v>
      </c>
      <c r="D369" s="52" t="str">
        <f t="shared" si="23"/>
        <v>COMPONENTS</v>
      </c>
      <c r="E369" s="599"/>
      <c r="F369" s="457" t="s">
        <v>589</v>
      </c>
      <c r="G369" s="48">
        <v>628.00699999999995</v>
      </c>
      <c r="H369" s="48">
        <v>37560.432000000001</v>
      </c>
      <c r="I369" s="48">
        <v>6762.1040000000003</v>
      </c>
      <c r="J369" s="48">
        <v>12442.714</v>
      </c>
      <c r="K369" s="48">
        <v>1851.9580000000001</v>
      </c>
      <c r="L369" s="48">
        <v>1636.838</v>
      </c>
      <c r="M369" s="48">
        <v>474.64600000000002</v>
      </c>
      <c r="N369" s="48">
        <v>6730.8609999999999</v>
      </c>
      <c r="O369" s="48">
        <v>2203.1970000000001</v>
      </c>
      <c r="P369" s="48">
        <v>16919.956999999999</v>
      </c>
      <c r="Q369" s="48">
        <v>21.891999999999999</v>
      </c>
      <c r="R369" s="48">
        <v>2075.9050000000002</v>
      </c>
      <c r="S369" s="48">
        <v>89308.510999999999</v>
      </c>
    </row>
    <row r="370" spans="1:19" ht="13.5" thickBot="1">
      <c r="A370" s="236" t="str">
        <f t="shared" si="20"/>
        <v>All CBUsOther</v>
      </c>
      <c r="B370" s="52" t="str">
        <f t="shared" si="21"/>
        <v>All CBUsCONDA</v>
      </c>
      <c r="C370" s="52" t="str">
        <f t="shared" si="22"/>
        <v>All CBUs</v>
      </c>
      <c r="D370" s="52" t="str">
        <f t="shared" si="23"/>
        <v>CONDA</v>
      </c>
      <c r="E370" s="599"/>
      <c r="F370" s="457" t="s">
        <v>608</v>
      </c>
      <c r="G370" s="48">
        <v>1093.8499999999999</v>
      </c>
      <c r="H370" s="48">
        <v>1125.135</v>
      </c>
      <c r="I370" s="48">
        <v>1194.5239999999999</v>
      </c>
      <c r="J370" s="48">
        <v>492.536</v>
      </c>
      <c r="K370" s="48">
        <v>1519.6959999999999</v>
      </c>
      <c r="L370" s="48">
        <v>814.64200000000005</v>
      </c>
      <c r="M370" s="48">
        <v>2431.0970000000002</v>
      </c>
      <c r="N370" s="48">
        <v>2053.4720000000002</v>
      </c>
      <c r="O370" s="48">
        <v>1284.3869999999999</v>
      </c>
      <c r="P370" s="48">
        <v>1188.3699999999999</v>
      </c>
      <c r="Q370" s="48">
        <v>813.49099999999999</v>
      </c>
      <c r="R370" s="48">
        <v>1664.9739999999999</v>
      </c>
      <c r="S370" s="48">
        <v>15676.174000000001</v>
      </c>
    </row>
    <row r="371" spans="1:19" ht="13.5" thickBot="1">
      <c r="A371" s="236" t="str">
        <f t="shared" si="20"/>
        <v>All CBUsOther</v>
      </c>
      <c r="B371" s="52" t="str">
        <f t="shared" si="21"/>
        <v>All CBUsCONNOISSEUR STUDIO</v>
      </c>
      <c r="C371" s="52" t="str">
        <f t="shared" si="22"/>
        <v>All CBUs</v>
      </c>
      <c r="D371" s="52" t="str">
        <f t="shared" si="23"/>
        <v>CONNOISSEUR STUDIO</v>
      </c>
      <c r="E371" s="599"/>
      <c r="F371" s="457" t="s">
        <v>609</v>
      </c>
      <c r="G371" s="51"/>
      <c r="H371" s="51"/>
      <c r="I371" s="48">
        <v>40.067</v>
      </c>
      <c r="J371" s="51"/>
      <c r="K371" s="51"/>
      <c r="L371" s="51"/>
      <c r="M371" s="51"/>
      <c r="N371" s="51"/>
      <c r="O371" s="51"/>
      <c r="P371" s="51"/>
      <c r="Q371" s="51"/>
      <c r="R371" s="51"/>
      <c r="S371" s="48">
        <v>40.067</v>
      </c>
    </row>
    <row r="372" spans="1:19" ht="13.5" thickBot="1">
      <c r="A372" s="236" t="str">
        <f t="shared" si="20"/>
        <v>All CBUsCONTE A PARIS</v>
      </c>
      <c r="B372" s="52" t="str">
        <f t="shared" si="21"/>
        <v>All CBUsCONTE A PARIS</v>
      </c>
      <c r="C372" s="52" t="str">
        <f t="shared" si="22"/>
        <v>All CBUs</v>
      </c>
      <c r="D372" s="52" t="str">
        <f t="shared" si="23"/>
        <v>CONTE A PARIS</v>
      </c>
      <c r="E372" s="599"/>
      <c r="F372" s="457" t="s">
        <v>590</v>
      </c>
      <c r="G372" s="48">
        <v>162810.69699999999</v>
      </c>
      <c r="H372" s="48">
        <v>124114.671</v>
      </c>
      <c r="I372" s="48">
        <v>196471.76199999999</v>
      </c>
      <c r="J372" s="48">
        <v>203990.11900000001</v>
      </c>
      <c r="K372" s="48">
        <v>264348.39399999997</v>
      </c>
      <c r="L372" s="48">
        <v>174766.68400000001</v>
      </c>
      <c r="M372" s="48">
        <v>270748.08899999998</v>
      </c>
      <c r="N372" s="48">
        <v>257234.17800000001</v>
      </c>
      <c r="O372" s="48">
        <v>211144.68400000001</v>
      </c>
      <c r="P372" s="48">
        <v>173746.43799999999</v>
      </c>
      <c r="Q372" s="48">
        <v>157607.25200000001</v>
      </c>
      <c r="R372" s="48">
        <v>203950.179</v>
      </c>
      <c r="S372" s="48">
        <v>2400933.1469999999</v>
      </c>
    </row>
    <row r="373" spans="1:19" ht="13.5" thickBot="1">
      <c r="A373" s="236" t="str">
        <f t="shared" si="20"/>
        <v>All CBUsOther</v>
      </c>
      <c r="B373" s="52" t="str">
        <f t="shared" si="21"/>
        <v>All CBUsCRAYOLA</v>
      </c>
      <c r="C373" s="52" t="str">
        <f t="shared" si="22"/>
        <v>All CBUs</v>
      </c>
      <c r="D373" s="52" t="str">
        <f t="shared" si="23"/>
        <v>CRAYOLA</v>
      </c>
      <c r="E373" s="599"/>
      <c r="F373" s="457" t="s">
        <v>293</v>
      </c>
      <c r="G373" s="48">
        <v>232230.63</v>
      </c>
      <c r="H373" s="48">
        <v>177856.86</v>
      </c>
      <c r="I373" s="48">
        <v>163512.4</v>
      </c>
      <c r="J373" s="48">
        <v>65218.18</v>
      </c>
      <c r="K373" s="48">
        <v>105481.24</v>
      </c>
      <c r="L373" s="48">
        <v>131649.78</v>
      </c>
      <c r="M373" s="48">
        <v>114286.85</v>
      </c>
      <c r="N373" s="48">
        <v>42256.25</v>
      </c>
      <c r="O373" s="48">
        <v>19567.82</v>
      </c>
      <c r="P373" s="51"/>
      <c r="Q373" s="51"/>
      <c r="R373" s="51"/>
      <c r="S373" s="48">
        <v>1052060.01</v>
      </c>
    </row>
    <row r="374" spans="1:19" ht="13.5" thickBot="1">
      <c r="A374" s="236" t="str">
        <f t="shared" si="20"/>
        <v>All CBUsOther</v>
      </c>
      <c r="B374" s="52" t="str">
        <f t="shared" si="21"/>
        <v>All CBUsCREAREF</v>
      </c>
      <c r="C374" s="52" t="str">
        <f t="shared" si="22"/>
        <v>All CBUs</v>
      </c>
      <c r="D374" s="52" t="str">
        <f t="shared" si="23"/>
        <v>CREAREF</v>
      </c>
      <c r="E374" s="599"/>
      <c r="F374" s="457" t="s">
        <v>644</v>
      </c>
      <c r="G374" s="51"/>
      <c r="H374" s="51"/>
      <c r="I374" s="51"/>
      <c r="J374" s="51"/>
      <c r="K374" s="51"/>
      <c r="L374" s="48">
        <v>424.15600000000001</v>
      </c>
      <c r="M374" s="51"/>
      <c r="N374" s="51"/>
      <c r="O374" s="51"/>
      <c r="P374" s="51"/>
      <c r="Q374" s="51"/>
      <c r="R374" s="51"/>
      <c r="S374" s="48">
        <v>424.15600000000001</v>
      </c>
    </row>
    <row r="375" spans="1:19" ht="13.5" thickBot="1">
      <c r="A375" s="236" t="str">
        <f t="shared" si="20"/>
        <v>All CBUsOther</v>
      </c>
      <c r="B375" s="52" t="str">
        <f t="shared" si="21"/>
        <v>All CBUsCREAT'</v>
      </c>
      <c r="C375" s="52" t="str">
        <f t="shared" si="22"/>
        <v>All CBUs</v>
      </c>
      <c r="D375" s="52" t="str">
        <f t="shared" si="23"/>
        <v>CREAT'</v>
      </c>
      <c r="E375" s="599"/>
      <c r="F375" s="457" t="s">
        <v>610</v>
      </c>
      <c r="G375" s="48">
        <v>171.15799999999999</v>
      </c>
      <c r="H375" s="48">
        <v>400.42500000000001</v>
      </c>
      <c r="I375" s="48">
        <v>170.55500000000001</v>
      </c>
      <c r="J375" s="48">
        <v>141.959</v>
      </c>
      <c r="K375" s="48">
        <v>343.56700000000001</v>
      </c>
      <c r="L375" s="48">
        <v>32.923000000000002</v>
      </c>
      <c r="M375" s="48">
        <v>310.17700000000002</v>
      </c>
      <c r="N375" s="48">
        <v>300.87900000000002</v>
      </c>
      <c r="O375" s="48">
        <v>307.21100000000001</v>
      </c>
      <c r="P375" s="48">
        <v>824.75</v>
      </c>
      <c r="Q375" s="48">
        <v>557.20100000000002</v>
      </c>
      <c r="R375" s="48">
        <v>349.20699999999999</v>
      </c>
      <c r="S375" s="48">
        <v>3910.0120000000002</v>
      </c>
    </row>
    <row r="376" spans="1:19" ht="13.5" thickBot="1">
      <c r="A376" s="236" t="str">
        <f t="shared" si="20"/>
        <v>All CBUsOther</v>
      </c>
      <c r="B376" s="52" t="str">
        <f t="shared" si="21"/>
        <v>All CBUsCREDITS</v>
      </c>
      <c r="C376" s="52" t="str">
        <f t="shared" si="22"/>
        <v>All CBUs</v>
      </c>
      <c r="D376" s="52" t="str">
        <f t="shared" si="23"/>
        <v>CREDITS</v>
      </c>
      <c r="E376" s="599"/>
      <c r="F376" s="457" t="s">
        <v>591</v>
      </c>
      <c r="G376" s="48">
        <v>-30584.39</v>
      </c>
      <c r="H376" s="48">
        <v>-11814.828</v>
      </c>
      <c r="I376" s="48">
        <v>-19173.72</v>
      </c>
      <c r="J376" s="48">
        <v>-11444.97</v>
      </c>
      <c r="K376" s="48">
        <v>-12344.337</v>
      </c>
      <c r="L376" s="48">
        <v>-23343.624</v>
      </c>
      <c r="M376" s="48">
        <v>-5065.2879999999996</v>
      </c>
      <c r="N376" s="48">
        <v>-29561.022000000001</v>
      </c>
      <c r="O376" s="48">
        <v>-5775.8729999999996</v>
      </c>
      <c r="P376" s="48">
        <v>-2365.665</v>
      </c>
      <c r="Q376" s="48">
        <v>-117770.694</v>
      </c>
      <c r="R376" s="48">
        <v>-25975.713</v>
      </c>
      <c r="S376" s="48">
        <v>-295220.12400000001</v>
      </c>
    </row>
    <row r="377" spans="1:19" ht="13.5" thickBot="1">
      <c r="A377" s="236" t="str">
        <f t="shared" si="20"/>
        <v>All CBUsOther</v>
      </c>
      <c r="B377" s="52" t="str">
        <f t="shared" si="21"/>
        <v>All CBUsCROWN</v>
      </c>
      <c r="C377" s="52" t="str">
        <f t="shared" si="22"/>
        <v>All CBUs</v>
      </c>
      <c r="D377" s="52" t="str">
        <f t="shared" si="23"/>
        <v>CROWN</v>
      </c>
      <c r="E377" s="599"/>
      <c r="F377" s="457" t="s">
        <v>592</v>
      </c>
      <c r="G377" s="48">
        <v>17204.77</v>
      </c>
      <c r="H377" s="48">
        <v>56865.48</v>
      </c>
      <c r="I377" s="48">
        <v>37592.36</v>
      </c>
      <c r="J377" s="48">
        <v>13844.81</v>
      </c>
      <c r="K377" s="48">
        <v>17448.41</v>
      </c>
      <c r="L377" s="48">
        <v>3714.41</v>
      </c>
      <c r="M377" s="48">
        <v>53506.42</v>
      </c>
      <c r="N377" s="48">
        <v>46309.45</v>
      </c>
      <c r="O377" s="48">
        <v>18503.439999999999</v>
      </c>
      <c r="P377" s="51"/>
      <c r="Q377" s="51"/>
      <c r="R377" s="51"/>
      <c r="S377" s="48">
        <v>264989.55</v>
      </c>
    </row>
    <row r="378" spans="1:19" ht="13.5" thickBot="1">
      <c r="A378" s="236" t="str">
        <f t="shared" si="20"/>
        <v>All CBUsOther</v>
      </c>
      <c r="B378" s="52" t="str">
        <f t="shared" si="21"/>
        <v>All CBUsCULTURA</v>
      </c>
      <c r="C378" s="52" t="str">
        <f t="shared" si="22"/>
        <v>All CBUs</v>
      </c>
      <c r="D378" s="52" t="str">
        <f t="shared" si="23"/>
        <v>CULTURA</v>
      </c>
      <c r="E378" s="599"/>
      <c r="F378" s="457" t="s">
        <v>371</v>
      </c>
      <c r="G378" s="48">
        <v>104753.87300000001</v>
      </c>
      <c r="H378" s="48">
        <v>13410.244000000001</v>
      </c>
      <c r="I378" s="48">
        <v>48744.159</v>
      </c>
      <c r="J378" s="48">
        <v>41990.002</v>
      </c>
      <c r="K378" s="48">
        <v>184239.935</v>
      </c>
      <c r="L378" s="48">
        <v>126316.644</v>
      </c>
      <c r="M378" s="48">
        <v>167713.155</v>
      </c>
      <c r="N378" s="48">
        <v>161648.95499999999</v>
      </c>
      <c r="O378" s="48">
        <v>203424.16800000001</v>
      </c>
      <c r="P378" s="48">
        <v>57408.523999999998</v>
      </c>
      <c r="Q378" s="48">
        <v>172141.86799999999</v>
      </c>
      <c r="R378" s="48">
        <v>51001.042000000001</v>
      </c>
      <c r="S378" s="48">
        <v>1332792.5689999999</v>
      </c>
    </row>
    <row r="379" spans="1:19" ht="13.5" thickBot="1">
      <c r="A379" s="236" t="str">
        <f t="shared" si="20"/>
        <v>All CBUsOther</v>
      </c>
      <c r="B379" s="52" t="str">
        <f t="shared" si="21"/>
        <v>All CBUsDARWI</v>
      </c>
      <c r="C379" s="52" t="str">
        <f t="shared" si="22"/>
        <v>All CBUs</v>
      </c>
      <c r="D379" s="52" t="str">
        <f t="shared" si="23"/>
        <v>DARWI</v>
      </c>
      <c r="E379" s="599"/>
      <c r="F379" s="457" t="s">
        <v>649</v>
      </c>
      <c r="G379" s="48">
        <v>113.78</v>
      </c>
      <c r="H379" s="48">
        <v>56.877000000000002</v>
      </c>
      <c r="I379" s="48">
        <v>43.018000000000001</v>
      </c>
      <c r="J379" s="48">
        <v>36.530999999999999</v>
      </c>
      <c r="K379" s="48">
        <v>100.72799999999999</v>
      </c>
      <c r="L379" s="48">
        <v>77.775999999999996</v>
      </c>
      <c r="M379" s="48">
        <v>133.721</v>
      </c>
      <c r="N379" s="48">
        <v>108.419</v>
      </c>
      <c r="O379" s="48">
        <v>107.782</v>
      </c>
      <c r="P379" s="48">
        <v>66.856999999999999</v>
      </c>
      <c r="Q379" s="48">
        <v>83.373000000000005</v>
      </c>
      <c r="R379" s="48">
        <v>69.426000000000002</v>
      </c>
      <c r="S379" s="48">
        <v>998.28800000000001</v>
      </c>
    </row>
    <row r="380" spans="1:19" ht="13.5" thickBot="1">
      <c r="A380" s="236" t="str">
        <f t="shared" si="20"/>
        <v>All CBUsOther</v>
      </c>
      <c r="B380" s="52" t="str">
        <f t="shared" si="21"/>
        <v>All CBUsDEF</v>
      </c>
      <c r="C380" s="52" t="str">
        <f t="shared" si="22"/>
        <v>All CBUs</v>
      </c>
      <c r="D380" s="52" t="str">
        <f t="shared" si="23"/>
        <v>DEF</v>
      </c>
      <c r="E380" s="599"/>
      <c r="F380" s="457" t="s">
        <v>611</v>
      </c>
      <c r="G380" s="51"/>
      <c r="H380" s="48">
        <v>375.23099999999999</v>
      </c>
      <c r="I380" s="48">
        <v>71.894000000000005</v>
      </c>
      <c r="J380" s="48">
        <v>235.922</v>
      </c>
      <c r="K380" s="48">
        <v>787.43899999999996</v>
      </c>
      <c r="L380" s="48">
        <v>4618.2759999999998</v>
      </c>
      <c r="M380" s="48">
        <v>-3994.38</v>
      </c>
      <c r="N380" s="48">
        <v>91.304000000000002</v>
      </c>
      <c r="O380" s="48">
        <v>368.28899999999999</v>
      </c>
      <c r="P380" s="48">
        <v>461.66300000000001</v>
      </c>
      <c r="Q380" s="48">
        <v>403.15300000000002</v>
      </c>
      <c r="R380" s="48">
        <v>434.81400000000002</v>
      </c>
      <c r="S380" s="48">
        <v>3853.605</v>
      </c>
    </row>
    <row r="381" spans="1:19" ht="13.5" thickBot="1">
      <c r="A381" s="236" t="str">
        <f t="shared" si="20"/>
        <v>All CBUsOther</v>
      </c>
      <c r="B381" s="52" t="str">
        <f t="shared" si="21"/>
        <v>All CBUsDEKORIMA</v>
      </c>
      <c r="C381" s="52" t="str">
        <f t="shared" si="22"/>
        <v>All CBUs</v>
      </c>
      <c r="D381" s="52" t="str">
        <f t="shared" si="23"/>
        <v>DEKORIMA</v>
      </c>
      <c r="E381" s="599"/>
      <c r="F381" s="457" t="s">
        <v>654</v>
      </c>
      <c r="G381" s="48">
        <v>21151.444</v>
      </c>
      <c r="H381" s="48">
        <v>54421.152999999998</v>
      </c>
      <c r="I381" s="48">
        <v>34089.432000000001</v>
      </c>
      <c r="J381" s="48">
        <v>13644.138999999999</v>
      </c>
      <c r="K381" s="48">
        <v>13934.342000000001</v>
      </c>
      <c r="L381" s="48">
        <v>20609.509999999998</v>
      </c>
      <c r="M381" s="48">
        <v>39068.247000000003</v>
      </c>
      <c r="N381" s="48">
        <v>42156.061999999998</v>
      </c>
      <c r="O381" s="48">
        <v>45999.538999999997</v>
      </c>
      <c r="P381" s="48">
        <v>38504.186999999998</v>
      </c>
      <c r="Q381" s="48">
        <v>29435.26</v>
      </c>
      <c r="R381" s="48">
        <v>26522.063999999998</v>
      </c>
      <c r="S381" s="48">
        <v>379535.37900000002</v>
      </c>
    </row>
    <row r="382" spans="1:19" ht="13.5" thickBot="1">
      <c r="A382" s="236" t="str">
        <f t="shared" si="20"/>
        <v>All CBUsOther</v>
      </c>
      <c r="B382" s="52" t="str">
        <f t="shared" si="21"/>
        <v>All CBUsDERWENT</v>
      </c>
      <c r="C382" s="52" t="str">
        <f t="shared" si="22"/>
        <v>All CBUs</v>
      </c>
      <c r="D382" s="52" t="str">
        <f t="shared" si="23"/>
        <v>DERWENT</v>
      </c>
      <c r="E382" s="599"/>
      <c r="F382" s="457" t="s">
        <v>612</v>
      </c>
      <c r="G382" s="48">
        <v>323638.728</v>
      </c>
      <c r="H382" s="48">
        <v>298730.62</v>
      </c>
      <c r="I382" s="48">
        <v>308088.37599999999</v>
      </c>
      <c r="J382" s="48">
        <v>240009.799</v>
      </c>
      <c r="K382" s="48">
        <v>307844.087</v>
      </c>
      <c r="L382" s="48">
        <v>408507.85700000002</v>
      </c>
      <c r="M382" s="48">
        <v>411312.223</v>
      </c>
      <c r="N382" s="48">
        <v>444318.00199999998</v>
      </c>
      <c r="O382" s="48">
        <v>380879.93300000002</v>
      </c>
      <c r="P382" s="48">
        <v>469270.788</v>
      </c>
      <c r="Q382" s="48">
        <v>349389.48800000001</v>
      </c>
      <c r="R382" s="48">
        <v>343119.87599999999</v>
      </c>
      <c r="S382" s="48">
        <v>4285109.7769999998</v>
      </c>
    </row>
    <row r="383" spans="1:19" ht="13.5" thickBot="1">
      <c r="A383" s="236" t="str">
        <f t="shared" si="20"/>
        <v>All CBUsOther</v>
      </c>
      <c r="B383" s="52" t="str">
        <f t="shared" si="21"/>
        <v>All CBUsDYLON</v>
      </c>
      <c r="C383" s="52" t="str">
        <f t="shared" si="22"/>
        <v>All CBUs</v>
      </c>
      <c r="D383" s="52" t="str">
        <f t="shared" si="23"/>
        <v>DYLON</v>
      </c>
      <c r="E383" s="599"/>
      <c r="F383" s="457" t="s">
        <v>655</v>
      </c>
      <c r="G383" s="51"/>
      <c r="H383" s="51"/>
      <c r="I383" s="51"/>
      <c r="J383" s="48">
        <v>323.16300000000001</v>
      </c>
      <c r="K383" s="51"/>
      <c r="L383" s="51"/>
      <c r="M383" s="51"/>
      <c r="N383" s="48">
        <v>129.16</v>
      </c>
      <c r="O383" s="51"/>
      <c r="P383" s="51"/>
      <c r="Q383" s="51"/>
      <c r="R383" s="51"/>
      <c r="S383" s="48">
        <v>452.32299999999998</v>
      </c>
    </row>
    <row r="384" spans="1:19" ht="13.5" thickBot="1">
      <c r="A384" s="236" t="str">
        <f t="shared" si="20"/>
        <v>All CBUsOther</v>
      </c>
      <c r="B384" s="52" t="str">
        <f t="shared" si="21"/>
        <v>All CBUsFABRIANO</v>
      </c>
      <c r="C384" s="52" t="str">
        <f t="shared" si="22"/>
        <v>All CBUs</v>
      </c>
      <c r="D384" s="52" t="str">
        <f t="shared" si="23"/>
        <v>FABRIANO</v>
      </c>
      <c r="E384" s="599"/>
      <c r="F384" s="457" t="s">
        <v>613</v>
      </c>
      <c r="G384" s="48">
        <v>50227.271999999997</v>
      </c>
      <c r="H384" s="48">
        <v>38145.582999999999</v>
      </c>
      <c r="I384" s="48">
        <v>24976.984</v>
      </c>
      <c r="J384" s="48">
        <v>38545.381000000001</v>
      </c>
      <c r="K384" s="48">
        <v>31850.723999999998</v>
      </c>
      <c r="L384" s="48">
        <v>44938.777999999998</v>
      </c>
      <c r="M384" s="48">
        <v>49475.71</v>
      </c>
      <c r="N384" s="48">
        <v>55554.502</v>
      </c>
      <c r="O384" s="48">
        <v>37693.495999999999</v>
      </c>
      <c r="P384" s="48">
        <v>39275.11</v>
      </c>
      <c r="Q384" s="48">
        <v>45699.756999999998</v>
      </c>
      <c r="R384" s="48">
        <v>64928.035000000003</v>
      </c>
      <c r="S384" s="48">
        <v>521311.33199999999</v>
      </c>
    </row>
    <row r="385" spans="1:19" ht="13.5" thickBot="1">
      <c r="A385" s="236" t="str">
        <f t="shared" si="20"/>
        <v>All CBUsOther</v>
      </c>
      <c r="B385" s="52" t="str">
        <f t="shared" si="21"/>
        <v>All CBUsFOLK ART</v>
      </c>
      <c r="C385" s="52" t="str">
        <f t="shared" si="22"/>
        <v>All CBUs</v>
      </c>
      <c r="D385" s="52" t="str">
        <f t="shared" si="23"/>
        <v>FOLK ART</v>
      </c>
      <c r="E385" s="599"/>
      <c r="F385" s="457" t="s">
        <v>614</v>
      </c>
      <c r="G385" s="48">
        <v>1792.231</v>
      </c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48">
        <v>1792.231</v>
      </c>
    </row>
    <row r="386" spans="1:19" ht="13.5" thickBot="1">
      <c r="A386" s="236" t="str">
        <f t="shared" si="20"/>
        <v>All CBUsOther</v>
      </c>
      <c r="B386" s="52" t="str">
        <f t="shared" si="21"/>
        <v>All CBUsGALLERY GLASS</v>
      </c>
      <c r="C386" s="52" t="str">
        <f t="shared" si="22"/>
        <v>All CBUs</v>
      </c>
      <c r="D386" s="52" t="str">
        <f t="shared" si="23"/>
        <v>GALLERY GLASS</v>
      </c>
      <c r="E386" s="599"/>
      <c r="F386" s="457" t="s">
        <v>615</v>
      </c>
      <c r="G386" s="48">
        <v>171.45099999999999</v>
      </c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48">
        <v>171.45099999999999</v>
      </c>
    </row>
    <row r="387" spans="1:19" ht="13.5" thickBot="1">
      <c r="A387" s="236" t="str">
        <f t="shared" si="20"/>
        <v>All CBUsOther</v>
      </c>
      <c r="B387" s="52" t="str">
        <f t="shared" si="21"/>
        <v>All CBUsGAMES WORKSHOP</v>
      </c>
      <c r="C387" s="52" t="str">
        <f t="shared" si="22"/>
        <v>All CBUs</v>
      </c>
      <c r="D387" s="52" t="str">
        <f t="shared" si="23"/>
        <v>GAMES WORKSHOP</v>
      </c>
      <c r="E387" s="599"/>
      <c r="F387" s="457" t="s">
        <v>629</v>
      </c>
      <c r="G387" s="48">
        <v>44509.781999999999</v>
      </c>
      <c r="H387" s="48">
        <v>41835.360000000001</v>
      </c>
      <c r="I387" s="48">
        <v>43674.28</v>
      </c>
      <c r="J387" s="48">
        <v>47734.27</v>
      </c>
      <c r="K387" s="48">
        <v>46124.84</v>
      </c>
      <c r="L387" s="48">
        <v>41376.61</v>
      </c>
      <c r="M387" s="48">
        <v>19018.330000000002</v>
      </c>
      <c r="N387" s="48">
        <v>22919.57</v>
      </c>
      <c r="O387" s="48">
        <v>25648.17</v>
      </c>
      <c r="P387" s="51"/>
      <c r="Q387" s="48">
        <v>13193.1</v>
      </c>
      <c r="R387" s="48">
        <v>5990.4</v>
      </c>
      <c r="S387" s="48">
        <v>352024.712</v>
      </c>
    </row>
    <row r="388" spans="1:19" ht="13.5" thickBot="1">
      <c r="A388" s="236" t="str">
        <f t="shared" si="20"/>
        <v>All CBUsOther</v>
      </c>
      <c r="B388" s="52" t="str">
        <f t="shared" si="21"/>
        <v>All CBUsGERSTAECKER</v>
      </c>
      <c r="C388" s="52" t="str">
        <f t="shared" si="22"/>
        <v>All CBUs</v>
      </c>
      <c r="D388" s="52" t="str">
        <f t="shared" si="23"/>
        <v>GERSTAECKER</v>
      </c>
      <c r="E388" s="599"/>
      <c r="F388" s="457" t="s">
        <v>639</v>
      </c>
      <c r="G388" s="51"/>
      <c r="H388" s="48">
        <v>2125.5920000000001</v>
      </c>
      <c r="I388" s="48">
        <v>3116.2539999999999</v>
      </c>
      <c r="J388" s="48">
        <v>837.63699999999994</v>
      </c>
      <c r="K388" s="48">
        <v>4580.875</v>
      </c>
      <c r="L388" s="51"/>
      <c r="M388" s="48">
        <v>3371.7089999999998</v>
      </c>
      <c r="N388" s="48">
        <v>462.90899999999999</v>
      </c>
      <c r="O388" s="51"/>
      <c r="P388" s="48">
        <v>15078.431</v>
      </c>
      <c r="Q388" s="48">
        <v>4857.67</v>
      </c>
      <c r="R388" s="51"/>
      <c r="S388" s="48">
        <v>34431.076999999997</v>
      </c>
    </row>
    <row r="389" spans="1:19" ht="13.5" thickBot="1">
      <c r="A389" s="236" t="str">
        <f t="shared" ref="A389:A451" si="24">C389&amp;IF(D389="WINSOR &amp; NEWTON","WINSOR &amp; NEWTON",IF(D389="LIQUITEX","LIQUITEX",IF(D389="L&amp;B","L&amp;B",IF(D389="SNAZAROO","SNAZAROO",IF(D389="REEVES","REEVES",IF(D389="LETRASET","LETRASET",IF(D389="CONTE A PARIS","CONTE A PARIS",IF(D389="All Brands"," ", "Other"))))))))</f>
        <v>All CBUsOther</v>
      </c>
      <c r="B389" s="52" t="str">
        <f t="shared" ref="B389:B445" si="25">C389&amp;D389</f>
        <v>All CBUsGHIANT</v>
      </c>
      <c r="C389" s="52" t="str">
        <f t="shared" ref="C389:C445" si="26">IF(E389="",C388,E389)</f>
        <v>All CBUs</v>
      </c>
      <c r="D389" s="52" t="str">
        <f t="shared" ref="D389:D445" si="27">IF(F389="",D388,F389)</f>
        <v>GHIANT</v>
      </c>
      <c r="E389" s="599"/>
      <c r="F389" s="457" t="s">
        <v>616</v>
      </c>
      <c r="G389" s="48">
        <v>4278.085</v>
      </c>
      <c r="H389" s="48">
        <v>2897.7330000000002</v>
      </c>
      <c r="I389" s="48">
        <v>2328.4520000000002</v>
      </c>
      <c r="J389" s="48">
        <v>2883.5050000000001</v>
      </c>
      <c r="K389" s="48">
        <v>2971.1779999999999</v>
      </c>
      <c r="L389" s="48">
        <v>4058.9160000000002</v>
      </c>
      <c r="M389" s="48">
        <v>2950.011</v>
      </c>
      <c r="N389" s="48">
        <v>3660.7339999999999</v>
      </c>
      <c r="O389" s="48">
        <v>2892.5920000000001</v>
      </c>
      <c r="P389" s="48">
        <v>2395.9749999999999</v>
      </c>
      <c r="Q389" s="48">
        <v>3235.0709999999999</v>
      </c>
      <c r="R389" s="48">
        <v>4304.0969999999998</v>
      </c>
      <c r="S389" s="48">
        <v>38856.349000000002</v>
      </c>
    </row>
    <row r="390" spans="1:19" ht="13.5" thickBot="1">
      <c r="A390" s="236" t="str">
        <f t="shared" si="24"/>
        <v>All CBUsOther</v>
      </c>
      <c r="B390" s="52" t="str">
        <f t="shared" si="25"/>
        <v>All CBUsHOBBYCRAFT</v>
      </c>
      <c r="C390" s="52" t="str">
        <f t="shared" si="26"/>
        <v>All CBUs</v>
      </c>
      <c r="D390" s="52" t="str">
        <f t="shared" si="27"/>
        <v>HOBBYCRAFT</v>
      </c>
      <c r="E390" s="599"/>
      <c r="F390" s="457" t="s">
        <v>482</v>
      </c>
      <c r="G390" s="48">
        <v>844.9</v>
      </c>
      <c r="H390" s="48">
        <v>1480.35</v>
      </c>
      <c r="I390" s="48">
        <v>1672.05</v>
      </c>
      <c r="J390" s="48">
        <v>1167.95</v>
      </c>
      <c r="K390" s="48">
        <v>11274.8</v>
      </c>
      <c r="L390" s="48">
        <v>2484.29</v>
      </c>
      <c r="M390" s="51"/>
      <c r="N390" s="51"/>
      <c r="O390" s="51"/>
      <c r="P390" s="51"/>
      <c r="Q390" s="51"/>
      <c r="R390" s="51"/>
      <c r="S390" s="48">
        <v>18924.34</v>
      </c>
    </row>
    <row r="391" spans="1:19" ht="13.5" thickBot="1">
      <c r="A391" s="236" t="str">
        <f t="shared" si="24"/>
        <v>All CBUsOther</v>
      </c>
      <c r="B391" s="52" t="str">
        <f t="shared" si="25"/>
        <v>All CBUsHORNBY</v>
      </c>
      <c r="C391" s="52" t="str">
        <f t="shared" si="26"/>
        <v>All CBUs</v>
      </c>
      <c r="D391" s="52" t="str">
        <f t="shared" si="27"/>
        <v>HORNBY</v>
      </c>
      <c r="E391" s="599"/>
      <c r="F391" s="457" t="s">
        <v>630</v>
      </c>
      <c r="G391" s="48">
        <v>1136</v>
      </c>
      <c r="H391" s="48">
        <v>544</v>
      </c>
      <c r="I391" s="51"/>
      <c r="J391" s="48">
        <v>17335.52</v>
      </c>
      <c r="K391" s="51"/>
      <c r="L391" s="48">
        <v>27964.35</v>
      </c>
      <c r="M391" s="48">
        <v>96</v>
      </c>
      <c r="N391" s="51"/>
      <c r="O391" s="51"/>
      <c r="P391" s="48">
        <v>38004.6</v>
      </c>
      <c r="Q391" s="51"/>
      <c r="R391" s="51"/>
      <c r="S391" s="48">
        <v>85080.47</v>
      </c>
    </row>
    <row r="392" spans="1:19" ht="13.5" thickBot="1">
      <c r="A392" s="236" t="str">
        <f t="shared" si="24"/>
        <v>All CBUsOther</v>
      </c>
      <c r="B392" s="52" t="str">
        <f t="shared" si="25"/>
        <v>All CBUsHUMBROL</v>
      </c>
      <c r="C392" s="52" t="str">
        <f t="shared" si="26"/>
        <v>All CBUs</v>
      </c>
      <c r="D392" s="52" t="str">
        <f t="shared" si="27"/>
        <v>HUMBROL</v>
      </c>
      <c r="E392" s="599"/>
      <c r="F392" s="457" t="s">
        <v>631</v>
      </c>
      <c r="G392" s="48">
        <v>17079.449000000001</v>
      </c>
      <c r="H392" s="48">
        <v>7759.924</v>
      </c>
      <c r="I392" s="48">
        <v>21973.332999999999</v>
      </c>
      <c r="J392" s="48">
        <v>45230.500999999997</v>
      </c>
      <c r="K392" s="48">
        <v>15262.5</v>
      </c>
      <c r="L392" s="48">
        <v>55.527000000000001</v>
      </c>
      <c r="M392" s="51"/>
      <c r="N392" s="51"/>
      <c r="O392" s="48">
        <v>21201</v>
      </c>
      <c r="P392" s="48">
        <v>60106.5</v>
      </c>
      <c r="Q392" s="48">
        <v>25743.743999999999</v>
      </c>
      <c r="R392" s="48">
        <v>-555</v>
      </c>
      <c r="S392" s="48">
        <v>213857.478</v>
      </c>
    </row>
    <row r="393" spans="1:19" ht="13.5" thickBot="1">
      <c r="A393" s="236" t="str">
        <f t="shared" si="24"/>
        <v>All CBUsOther</v>
      </c>
      <c r="B393" s="52" t="str">
        <f t="shared" si="25"/>
        <v>All CBUsINSCRIBE</v>
      </c>
      <c r="C393" s="52" t="str">
        <f t="shared" si="26"/>
        <v>All CBUs</v>
      </c>
      <c r="D393" s="52" t="str">
        <f t="shared" si="27"/>
        <v>INSCRIBE</v>
      </c>
      <c r="E393" s="599"/>
      <c r="F393" s="457" t="s">
        <v>663</v>
      </c>
      <c r="G393" s="48">
        <v>11856.49</v>
      </c>
      <c r="H393" s="48">
        <v>6223.4939999999997</v>
      </c>
      <c r="I393" s="48">
        <v>10125.618</v>
      </c>
      <c r="J393" s="48">
        <v>12293.041999999999</v>
      </c>
      <c r="K393" s="48">
        <v>29106.075000000001</v>
      </c>
      <c r="L393" s="48">
        <v>11076.040999999999</v>
      </c>
      <c r="M393" s="48">
        <v>17224.725999999999</v>
      </c>
      <c r="N393" s="48">
        <v>14322.762000000001</v>
      </c>
      <c r="O393" s="48">
        <v>6802.99</v>
      </c>
      <c r="P393" s="48">
        <v>7556.4960000000001</v>
      </c>
      <c r="Q393" s="48">
        <v>7049.57</v>
      </c>
      <c r="R393" s="48">
        <v>10964.909</v>
      </c>
      <c r="S393" s="48">
        <v>144602.21299999999</v>
      </c>
    </row>
    <row r="394" spans="1:19" ht="13.5" thickBot="1">
      <c r="A394" s="236" t="str">
        <f t="shared" si="24"/>
        <v>All CBUsOther</v>
      </c>
      <c r="B394" s="52" t="str">
        <f t="shared" si="25"/>
        <v>All CBUsJACKSONS ART</v>
      </c>
      <c r="C394" s="52" t="str">
        <f t="shared" si="26"/>
        <v>All CBUs</v>
      </c>
      <c r="D394" s="52" t="str">
        <f t="shared" si="27"/>
        <v>JACKSONS ART</v>
      </c>
      <c r="E394" s="599"/>
      <c r="F394" s="457" t="s">
        <v>632</v>
      </c>
      <c r="G394" s="48">
        <v>901.51</v>
      </c>
      <c r="H394" s="51"/>
      <c r="I394" s="48">
        <v>585.20000000000005</v>
      </c>
      <c r="J394" s="51"/>
      <c r="K394" s="48">
        <v>1065.78</v>
      </c>
      <c r="L394" s="48">
        <v>455.49</v>
      </c>
      <c r="M394" s="51"/>
      <c r="N394" s="51"/>
      <c r="O394" s="48">
        <v>1098</v>
      </c>
      <c r="P394" s="51"/>
      <c r="Q394" s="51"/>
      <c r="R394" s="51"/>
      <c r="S394" s="48">
        <v>4105.9799999999996</v>
      </c>
    </row>
    <row r="395" spans="1:19" ht="13.5" thickBot="1">
      <c r="A395" s="236" t="str">
        <f t="shared" si="24"/>
        <v>All CBUsL&amp;B</v>
      </c>
      <c r="B395" s="52" t="str">
        <f t="shared" si="25"/>
        <v>All CBUsL&amp;B</v>
      </c>
      <c r="C395" s="52" t="str">
        <f t="shared" si="26"/>
        <v>All CBUs</v>
      </c>
      <c r="D395" s="52" t="str">
        <f t="shared" si="27"/>
        <v>L&amp;B</v>
      </c>
      <c r="E395" s="599"/>
      <c r="F395" s="457" t="s">
        <v>55</v>
      </c>
      <c r="G395" s="48">
        <v>1120481.824</v>
      </c>
      <c r="H395" s="48">
        <v>1364854.0490000001</v>
      </c>
      <c r="I395" s="48">
        <v>1385072.827</v>
      </c>
      <c r="J395" s="48">
        <v>1761151.568</v>
      </c>
      <c r="K395" s="48">
        <v>1572105.8689999999</v>
      </c>
      <c r="L395" s="48">
        <v>1150485.2420000001</v>
      </c>
      <c r="M395" s="48">
        <v>1574935.8459999999</v>
      </c>
      <c r="N395" s="48">
        <v>1265845.83</v>
      </c>
      <c r="O395" s="48">
        <v>1319118.774</v>
      </c>
      <c r="P395" s="48">
        <v>1029159.14</v>
      </c>
      <c r="Q395" s="48">
        <v>1074522.638</v>
      </c>
      <c r="R395" s="48">
        <v>1072146.5719999999</v>
      </c>
      <c r="S395" s="48">
        <v>15689880.179</v>
      </c>
    </row>
    <row r="396" spans="1:19" ht="13.5" thickBot="1">
      <c r="A396" s="236" t="str">
        <f t="shared" si="24"/>
        <v>All CBUsLETRASET</v>
      </c>
      <c r="B396" s="52" t="str">
        <f t="shared" si="25"/>
        <v>All CBUsLETRASET</v>
      </c>
      <c r="C396" s="52" t="str">
        <f t="shared" si="26"/>
        <v>All CBUs</v>
      </c>
      <c r="D396" s="52" t="str">
        <f t="shared" si="27"/>
        <v>LETRASET</v>
      </c>
      <c r="E396" s="599"/>
      <c r="F396" s="457" t="s">
        <v>593</v>
      </c>
      <c r="G396" s="48">
        <v>357951.33199999999</v>
      </c>
      <c r="H396" s="48">
        <v>357650.68099999998</v>
      </c>
      <c r="I396" s="48">
        <v>248832.41699999999</v>
      </c>
      <c r="J396" s="48">
        <v>351756.58199999999</v>
      </c>
      <c r="K396" s="48">
        <v>370918.37599999999</v>
      </c>
      <c r="L396" s="48">
        <v>494563.29700000002</v>
      </c>
      <c r="M396" s="48">
        <v>535648.48</v>
      </c>
      <c r="N396" s="48">
        <v>525770.45900000003</v>
      </c>
      <c r="O396" s="48">
        <v>395959.348</v>
      </c>
      <c r="P396" s="48">
        <v>411419.65299999999</v>
      </c>
      <c r="Q396" s="48">
        <v>519526.62099999998</v>
      </c>
      <c r="R396" s="48">
        <v>508797.14299999998</v>
      </c>
      <c r="S396" s="48">
        <v>5078794.3890000004</v>
      </c>
    </row>
    <row r="397" spans="1:19" ht="13.5" thickBot="1">
      <c r="A397" s="236" t="str">
        <f t="shared" si="24"/>
        <v>All CBUsLIQUITEX</v>
      </c>
      <c r="B397" s="52" t="str">
        <f t="shared" si="25"/>
        <v>All CBUsLIQUITEX</v>
      </c>
      <c r="C397" s="52" t="str">
        <f t="shared" si="26"/>
        <v>All CBUs</v>
      </c>
      <c r="D397" s="52" t="str">
        <f t="shared" si="27"/>
        <v>LIQUITEX</v>
      </c>
      <c r="E397" s="599"/>
      <c r="F397" s="457" t="s">
        <v>79</v>
      </c>
      <c r="G397" s="48">
        <v>1668738.872</v>
      </c>
      <c r="H397" s="48">
        <v>2132257.5320000001</v>
      </c>
      <c r="I397" s="48">
        <v>1721275.807</v>
      </c>
      <c r="J397" s="48">
        <v>2014433.352</v>
      </c>
      <c r="K397" s="48">
        <v>2256842.8509999998</v>
      </c>
      <c r="L397" s="48">
        <v>1472555.4129999999</v>
      </c>
      <c r="M397" s="48">
        <v>1976856.182</v>
      </c>
      <c r="N397" s="48">
        <v>1922524.797</v>
      </c>
      <c r="O397" s="48">
        <v>1902982.2320000001</v>
      </c>
      <c r="P397" s="48">
        <v>2197896.4369999999</v>
      </c>
      <c r="Q397" s="48">
        <v>1940316.2120000001</v>
      </c>
      <c r="R397" s="48">
        <v>1599887.09</v>
      </c>
      <c r="S397" s="48">
        <v>22806566.776999999</v>
      </c>
    </row>
    <row r="398" spans="1:19" ht="13.5" thickBot="1">
      <c r="A398" s="236" t="str">
        <f t="shared" si="24"/>
        <v>All CBUsOther</v>
      </c>
      <c r="B398" s="52" t="str">
        <f t="shared" si="25"/>
        <v>All CBUsLOGAN</v>
      </c>
      <c r="C398" s="52" t="str">
        <f t="shared" si="26"/>
        <v>All CBUs</v>
      </c>
      <c r="D398" s="52" t="str">
        <f t="shared" si="27"/>
        <v>LOGAN</v>
      </c>
      <c r="E398" s="599"/>
      <c r="F398" s="457" t="s">
        <v>617</v>
      </c>
      <c r="G398" s="48">
        <v>3210.8130000000001</v>
      </c>
      <c r="H398" s="48">
        <v>80.150000000000006</v>
      </c>
      <c r="I398" s="48">
        <v>68.8</v>
      </c>
      <c r="J398" s="48">
        <v>2270.5729999999999</v>
      </c>
      <c r="K398" s="48">
        <v>461.02800000000002</v>
      </c>
      <c r="L398" s="48">
        <v>149.92699999999999</v>
      </c>
      <c r="M398" s="48">
        <v>1808.7639999999999</v>
      </c>
      <c r="N398" s="48">
        <v>3023.8119999999999</v>
      </c>
      <c r="O398" s="48">
        <v>1644.1320000000001</v>
      </c>
      <c r="P398" s="48">
        <v>723.79300000000001</v>
      </c>
      <c r="Q398" s="48">
        <v>1502.3910000000001</v>
      </c>
      <c r="R398" s="48">
        <v>1284.047</v>
      </c>
      <c r="S398" s="48">
        <v>16228.23</v>
      </c>
    </row>
    <row r="399" spans="1:19" ht="13.5" thickBot="1">
      <c r="A399" s="236" t="str">
        <f t="shared" si="24"/>
        <v>All CBUsOther</v>
      </c>
      <c r="B399" s="52" t="str">
        <f t="shared" si="25"/>
        <v>All CBUsMAJUSCULE</v>
      </c>
      <c r="C399" s="52" t="str">
        <f t="shared" si="26"/>
        <v>All CBUs</v>
      </c>
      <c r="D399" s="52" t="str">
        <f t="shared" si="27"/>
        <v>MAJUSCULE</v>
      </c>
      <c r="E399" s="599"/>
      <c r="F399" s="457" t="s">
        <v>645</v>
      </c>
      <c r="G399" s="51"/>
      <c r="H399" s="48">
        <v>12984.396000000001</v>
      </c>
      <c r="I399" s="48">
        <v>4648.7340000000004</v>
      </c>
      <c r="J399" s="48">
        <v>19397.083999999999</v>
      </c>
      <c r="K399" s="51"/>
      <c r="L399" s="51"/>
      <c r="M399" s="51"/>
      <c r="N399" s="48">
        <v>20.998000000000001</v>
      </c>
      <c r="O399" s="48">
        <v>20.998000000000001</v>
      </c>
      <c r="P399" s="51"/>
      <c r="Q399" s="51"/>
      <c r="R399" s="51"/>
      <c r="S399" s="48">
        <v>37072.21</v>
      </c>
    </row>
    <row r="400" spans="1:19" ht="13.5" thickBot="1">
      <c r="A400" s="236" t="str">
        <f t="shared" si="24"/>
        <v>All CBUsOther</v>
      </c>
      <c r="B400" s="52" t="str">
        <f t="shared" si="25"/>
        <v>All CBUsMAMMUT</v>
      </c>
      <c r="C400" s="52" t="str">
        <f t="shared" si="26"/>
        <v>All CBUs</v>
      </c>
      <c r="D400" s="52" t="str">
        <f t="shared" si="27"/>
        <v>MAMMUT</v>
      </c>
      <c r="E400" s="599"/>
      <c r="F400" s="457" t="s">
        <v>665</v>
      </c>
      <c r="G400" s="48">
        <v>26942.545999999998</v>
      </c>
      <c r="H400" s="48">
        <v>5262.1390000000001</v>
      </c>
      <c r="I400" s="48">
        <v>5247.3710000000001</v>
      </c>
      <c r="J400" s="48">
        <v>5836.0540000000001</v>
      </c>
      <c r="K400" s="51"/>
      <c r="L400" s="48">
        <v>3827.5790000000002</v>
      </c>
      <c r="M400" s="48">
        <v>12878.796</v>
      </c>
      <c r="N400" s="48">
        <v>1073.135</v>
      </c>
      <c r="O400" s="51"/>
      <c r="P400" s="48">
        <v>11900.055</v>
      </c>
      <c r="Q400" s="51"/>
      <c r="R400" s="51"/>
      <c r="S400" s="48">
        <v>72967.675000000003</v>
      </c>
    </row>
    <row r="401" spans="1:19" ht="13.5" thickBot="1">
      <c r="A401" s="236" t="str">
        <f t="shared" si="24"/>
        <v>All CBUsOther</v>
      </c>
      <c r="B401" s="52" t="str">
        <f t="shared" si="25"/>
        <v>All CBUsMAN MARKING</v>
      </c>
      <c r="C401" s="52" t="str">
        <f t="shared" si="26"/>
        <v>All CBUs</v>
      </c>
      <c r="D401" s="52" t="str">
        <f t="shared" si="27"/>
        <v>MAN MARKING</v>
      </c>
      <c r="E401" s="599"/>
      <c r="F401" s="457" t="s">
        <v>633</v>
      </c>
      <c r="G401" s="51"/>
      <c r="H401" s="51"/>
      <c r="I401" s="51"/>
      <c r="J401" s="51"/>
      <c r="K401" s="51"/>
      <c r="L401" s="51"/>
      <c r="M401" s="51"/>
      <c r="N401" s="51"/>
      <c r="O401" s="51"/>
      <c r="P401" s="48">
        <v>3250</v>
      </c>
      <c r="Q401" s="51"/>
      <c r="R401" s="48">
        <v>2795</v>
      </c>
      <c r="S401" s="48">
        <v>6045</v>
      </c>
    </row>
    <row r="402" spans="1:19" ht="13.5" thickBot="1">
      <c r="A402" s="236" t="str">
        <f t="shared" si="24"/>
        <v>All CBUsOther</v>
      </c>
      <c r="B402" s="52" t="str">
        <f t="shared" si="25"/>
        <v>All CBUsMAPED</v>
      </c>
      <c r="C402" s="52" t="str">
        <f t="shared" si="26"/>
        <v>All CBUs</v>
      </c>
      <c r="D402" s="52" t="str">
        <f t="shared" si="27"/>
        <v>MAPED</v>
      </c>
      <c r="E402" s="599"/>
      <c r="F402" s="457" t="s">
        <v>618</v>
      </c>
      <c r="G402" s="48">
        <v>786.36699999999996</v>
      </c>
      <c r="H402" s="51"/>
      <c r="I402" s="48">
        <v>200.376</v>
      </c>
      <c r="J402" s="51"/>
      <c r="K402" s="51"/>
      <c r="L402" s="51"/>
      <c r="M402" s="51"/>
      <c r="N402" s="51"/>
      <c r="O402" s="51"/>
      <c r="P402" s="51"/>
      <c r="Q402" s="51"/>
      <c r="R402" s="51"/>
      <c r="S402" s="48">
        <v>986.74300000000005</v>
      </c>
    </row>
    <row r="403" spans="1:19" ht="13.5" thickBot="1">
      <c r="A403" s="236" t="str">
        <f t="shared" si="24"/>
        <v>All CBUsOther</v>
      </c>
      <c r="B403" s="52" t="str">
        <f t="shared" si="25"/>
        <v>All CBUsMARKETING</v>
      </c>
      <c r="C403" s="52" t="str">
        <f t="shared" si="26"/>
        <v>All CBUs</v>
      </c>
      <c r="D403" s="52" t="str">
        <f t="shared" si="27"/>
        <v>MARKETING</v>
      </c>
      <c r="E403" s="599"/>
      <c r="F403" s="457" t="s">
        <v>594</v>
      </c>
      <c r="G403" s="48">
        <v>18537.581999999999</v>
      </c>
      <c r="H403" s="48">
        <v>6415.2089999999998</v>
      </c>
      <c r="I403" s="48">
        <v>6855.701</v>
      </c>
      <c r="J403" s="48">
        <v>5587.08</v>
      </c>
      <c r="K403" s="48">
        <v>5683.1949999999997</v>
      </c>
      <c r="L403" s="48">
        <v>11163.681</v>
      </c>
      <c r="M403" s="48">
        <v>7344.54</v>
      </c>
      <c r="N403" s="48">
        <v>3910.3440000000001</v>
      </c>
      <c r="O403" s="48">
        <v>5458.2120000000004</v>
      </c>
      <c r="P403" s="48">
        <v>4713.71</v>
      </c>
      <c r="Q403" s="48">
        <v>4776.32</v>
      </c>
      <c r="R403" s="48">
        <v>7884.009</v>
      </c>
      <c r="S403" s="48">
        <v>88329.582999999999</v>
      </c>
    </row>
    <row r="404" spans="1:19" ht="13.5" thickBot="1">
      <c r="A404" s="236" t="str">
        <f t="shared" si="24"/>
        <v>All CBUsOther</v>
      </c>
      <c r="B404" s="52" t="str">
        <f t="shared" si="25"/>
        <v>All CBUsMASTERFOAM</v>
      </c>
      <c r="C404" s="52" t="str">
        <f t="shared" si="26"/>
        <v>All CBUs</v>
      </c>
      <c r="D404" s="52" t="str">
        <f t="shared" si="27"/>
        <v>MASTERFOAM</v>
      </c>
      <c r="E404" s="599"/>
      <c r="F404" s="457" t="s">
        <v>619</v>
      </c>
      <c r="G404" s="48">
        <v>14855.442999999999</v>
      </c>
      <c r="H404" s="48">
        <v>15858.767</v>
      </c>
      <c r="I404" s="48">
        <v>15268.777</v>
      </c>
      <c r="J404" s="48">
        <v>16414.569</v>
      </c>
      <c r="K404" s="48">
        <v>11482.583000000001</v>
      </c>
      <c r="L404" s="48">
        <v>6029.5330000000004</v>
      </c>
      <c r="M404" s="48">
        <v>15883.955</v>
      </c>
      <c r="N404" s="48">
        <v>10959.835999999999</v>
      </c>
      <c r="O404" s="48">
        <v>13446.205</v>
      </c>
      <c r="P404" s="48">
        <v>10986.028</v>
      </c>
      <c r="Q404" s="48">
        <v>16384.633999999998</v>
      </c>
      <c r="R404" s="48">
        <v>14859.112999999999</v>
      </c>
      <c r="S404" s="48">
        <v>162429.443</v>
      </c>
    </row>
    <row r="405" spans="1:19" ht="13.5" thickBot="1">
      <c r="A405" s="236" t="str">
        <f t="shared" si="24"/>
        <v>All CBUsOther</v>
      </c>
      <c r="B405" s="52" t="str">
        <f t="shared" si="25"/>
        <v>All CBUsMH WAY</v>
      </c>
      <c r="C405" s="52" t="str">
        <f t="shared" si="26"/>
        <v>All CBUs</v>
      </c>
      <c r="D405" s="52" t="str">
        <f t="shared" si="27"/>
        <v>MH WAY</v>
      </c>
      <c r="E405" s="599"/>
      <c r="F405" s="457" t="s">
        <v>620</v>
      </c>
      <c r="G405" s="48">
        <v>2506.34</v>
      </c>
      <c r="H405" s="48">
        <v>4018.1010000000001</v>
      </c>
      <c r="I405" s="48">
        <v>3802.127</v>
      </c>
      <c r="J405" s="48">
        <v>7365.4530000000004</v>
      </c>
      <c r="K405" s="48">
        <v>3967.3470000000002</v>
      </c>
      <c r="L405" s="48">
        <v>4491.473</v>
      </c>
      <c r="M405" s="48">
        <v>4891.6329999999998</v>
      </c>
      <c r="N405" s="48">
        <v>5727.29</v>
      </c>
      <c r="O405" s="48">
        <v>2992.712</v>
      </c>
      <c r="P405" s="48">
        <v>3742.6260000000002</v>
      </c>
      <c r="Q405" s="48">
        <v>3638.5929999999998</v>
      </c>
      <c r="R405" s="48">
        <v>4911.0929999999998</v>
      </c>
      <c r="S405" s="48">
        <v>52054.788</v>
      </c>
    </row>
    <row r="406" spans="1:19" ht="13.5" thickBot="1">
      <c r="A406" s="236" t="str">
        <f t="shared" si="24"/>
        <v>All CBUsOther</v>
      </c>
      <c r="B406" s="52" t="str">
        <f t="shared" si="25"/>
        <v>All CBUsMICHAELS</v>
      </c>
      <c r="C406" s="52" t="str">
        <f t="shared" si="26"/>
        <v>All CBUs</v>
      </c>
      <c r="D406" s="52" t="str">
        <f t="shared" si="27"/>
        <v>MICHAELS</v>
      </c>
      <c r="E406" s="599"/>
      <c r="F406" s="457" t="s">
        <v>595</v>
      </c>
      <c r="G406" s="48">
        <v>103426.084</v>
      </c>
      <c r="H406" s="48">
        <v>158397.90599999999</v>
      </c>
      <c r="I406" s="48">
        <v>41697.358999999997</v>
      </c>
      <c r="J406" s="48">
        <v>328224.98300000001</v>
      </c>
      <c r="K406" s="48">
        <v>125254.171</v>
      </c>
      <c r="L406" s="48">
        <v>15262.96</v>
      </c>
      <c r="M406" s="48">
        <v>134649.82999999999</v>
      </c>
      <c r="N406" s="48">
        <v>123775.887</v>
      </c>
      <c r="O406" s="48">
        <v>144820.82500000001</v>
      </c>
      <c r="P406" s="48">
        <v>242094.94399999999</v>
      </c>
      <c r="Q406" s="48">
        <v>236996.95300000001</v>
      </c>
      <c r="R406" s="48">
        <v>1671.2460000000001</v>
      </c>
      <c r="S406" s="48">
        <v>1656273.148</v>
      </c>
    </row>
    <row r="407" spans="1:19" ht="13.5" thickBot="1">
      <c r="A407" s="236" t="str">
        <f t="shared" si="24"/>
        <v>All CBUsOther</v>
      </c>
      <c r="B407" s="52" t="str">
        <f t="shared" si="25"/>
        <v>All CBUsMODERN OPTIONS</v>
      </c>
      <c r="C407" s="52" t="str">
        <f t="shared" si="26"/>
        <v>All CBUs</v>
      </c>
      <c r="D407" s="52" t="str">
        <f t="shared" si="27"/>
        <v>MODERN OPTIONS</v>
      </c>
      <c r="E407" s="599"/>
      <c r="F407" s="457" t="s">
        <v>596</v>
      </c>
      <c r="G407" s="48">
        <v>8753.134</v>
      </c>
      <c r="H407" s="48">
        <v>12292.370999999999</v>
      </c>
      <c r="I407" s="48">
        <v>14696.195</v>
      </c>
      <c r="J407" s="48">
        <v>33855.404000000002</v>
      </c>
      <c r="K407" s="48">
        <v>23637.934000000001</v>
      </c>
      <c r="L407" s="48">
        <v>13304.795</v>
      </c>
      <c r="M407" s="48">
        <v>23303.598999999998</v>
      </c>
      <c r="N407" s="48">
        <v>16470.366999999998</v>
      </c>
      <c r="O407" s="48">
        <v>7374.99</v>
      </c>
      <c r="P407" s="48">
        <v>22011.473999999998</v>
      </c>
      <c r="Q407" s="48">
        <v>21328.974999999999</v>
      </c>
      <c r="R407" s="48">
        <v>20762.133999999998</v>
      </c>
      <c r="S407" s="48">
        <v>217791.372</v>
      </c>
    </row>
    <row r="408" spans="1:19" ht="13.5" thickBot="1">
      <c r="A408" s="236" t="str">
        <f t="shared" si="24"/>
        <v>All CBUsOther</v>
      </c>
      <c r="B408" s="52" t="str">
        <f t="shared" si="25"/>
        <v>All CBUsMONTVAL</v>
      </c>
      <c r="C408" s="52" t="str">
        <f t="shared" si="26"/>
        <v>All CBUs</v>
      </c>
      <c r="D408" s="52" t="str">
        <f t="shared" si="27"/>
        <v>MONTVAL</v>
      </c>
      <c r="E408" s="599"/>
      <c r="F408" s="457" t="s">
        <v>656</v>
      </c>
      <c r="G408" s="48">
        <v>119.657</v>
      </c>
      <c r="H408" s="48">
        <v>12.159000000000001</v>
      </c>
      <c r="I408" s="51"/>
      <c r="J408" s="51"/>
      <c r="K408" s="51"/>
      <c r="L408" s="51"/>
      <c r="M408" s="48">
        <v>437.89</v>
      </c>
      <c r="N408" s="51"/>
      <c r="O408" s="51"/>
      <c r="P408" s="48">
        <v>611.67499999999995</v>
      </c>
      <c r="Q408" s="48">
        <v>-90.486999999999995</v>
      </c>
      <c r="R408" s="51"/>
      <c r="S408" s="48">
        <v>1090.894</v>
      </c>
    </row>
    <row r="409" spans="1:19" ht="13.5" thickBot="1">
      <c r="A409" s="236" t="str">
        <f t="shared" si="24"/>
        <v>All CBUsOther</v>
      </c>
      <c r="B409" s="52" t="str">
        <f t="shared" si="25"/>
        <v>All CBUsNot Specified in Database</v>
      </c>
      <c r="C409" s="52" t="str">
        <f t="shared" si="26"/>
        <v>All CBUs</v>
      </c>
      <c r="D409" s="52" t="str">
        <f t="shared" si="27"/>
        <v>Not Specified in Database</v>
      </c>
      <c r="E409" s="599"/>
      <c r="F409" s="457" t="s">
        <v>597</v>
      </c>
      <c r="G409" s="51"/>
      <c r="H409" s="51"/>
      <c r="I409" s="51"/>
      <c r="J409" s="51"/>
      <c r="K409" s="48">
        <v>0</v>
      </c>
      <c r="L409" s="51"/>
      <c r="M409" s="51"/>
      <c r="N409" s="51"/>
      <c r="O409" s="48">
        <v>0</v>
      </c>
      <c r="P409" s="48">
        <v>270.57600000000002</v>
      </c>
      <c r="Q409" s="51"/>
      <c r="R409" s="48">
        <v>809.76199999999994</v>
      </c>
      <c r="S409" s="48">
        <v>1080.338</v>
      </c>
    </row>
    <row r="410" spans="1:19" ht="13.5" thickBot="1">
      <c r="A410" s="236" t="str">
        <f t="shared" si="24"/>
        <v>All CBUsOther</v>
      </c>
      <c r="B410" s="52" t="str">
        <f t="shared" si="25"/>
        <v>All CBUsOGEO</v>
      </c>
      <c r="C410" s="52" t="str">
        <f t="shared" si="26"/>
        <v>All CBUs</v>
      </c>
      <c r="D410" s="52" t="str">
        <f t="shared" si="27"/>
        <v>OGEO</v>
      </c>
      <c r="E410" s="599"/>
      <c r="F410" s="457" t="s">
        <v>646</v>
      </c>
      <c r="G410" s="48">
        <v>937.18399999999997</v>
      </c>
      <c r="H410" s="48">
        <v>2565.5210000000002</v>
      </c>
      <c r="I410" s="48">
        <v>1327.8689999999999</v>
      </c>
      <c r="J410" s="48">
        <v>5810.8459999999995</v>
      </c>
      <c r="K410" s="48">
        <v>3767.5839999999998</v>
      </c>
      <c r="L410" s="48">
        <v>1312.961</v>
      </c>
      <c r="M410" s="48">
        <v>3070.6610000000001</v>
      </c>
      <c r="N410" s="48">
        <v>3784.7220000000002</v>
      </c>
      <c r="O410" s="48">
        <v>1849.682</v>
      </c>
      <c r="P410" s="48">
        <v>1674.3109999999999</v>
      </c>
      <c r="Q410" s="48">
        <v>1867.826</v>
      </c>
      <c r="R410" s="48">
        <v>1998.44</v>
      </c>
      <c r="S410" s="48">
        <v>29967.607</v>
      </c>
    </row>
    <row r="411" spans="1:19" ht="13.5" thickBot="1">
      <c r="A411" s="236" t="str">
        <f t="shared" si="24"/>
        <v>All CBUsOther</v>
      </c>
      <c r="B411" s="52" t="str">
        <f t="shared" si="25"/>
        <v>All CBUsOTHER</v>
      </c>
      <c r="C411" s="52" t="str">
        <f t="shared" si="26"/>
        <v>All CBUs</v>
      </c>
      <c r="D411" s="52" t="str">
        <f t="shared" si="27"/>
        <v>OTHER</v>
      </c>
      <c r="E411" s="599"/>
      <c r="F411" s="457" t="s">
        <v>77</v>
      </c>
      <c r="G411" s="48">
        <v>6641.3140000000003</v>
      </c>
      <c r="H411" s="48">
        <v>3936.6909999999998</v>
      </c>
      <c r="I411" s="48">
        <v>6357.7479999999996</v>
      </c>
      <c r="J411" s="48">
        <v>4093.7469999999998</v>
      </c>
      <c r="K411" s="48">
        <v>40052.517</v>
      </c>
      <c r="L411" s="48">
        <v>4861.7879999999996</v>
      </c>
      <c r="M411" s="48">
        <v>13300.666999999999</v>
      </c>
      <c r="N411" s="48">
        <v>25219.131000000001</v>
      </c>
      <c r="O411" s="48">
        <v>13708.789000000001</v>
      </c>
      <c r="P411" s="48">
        <v>22795.638999999999</v>
      </c>
      <c r="Q411" s="48">
        <v>9421.4930000000004</v>
      </c>
      <c r="R411" s="48">
        <v>4632.8429999999998</v>
      </c>
      <c r="S411" s="48">
        <v>155022.367</v>
      </c>
    </row>
    <row r="412" spans="1:19" ht="13.5" thickBot="1">
      <c r="A412" s="236" t="str">
        <f t="shared" si="24"/>
        <v>All CBUsOther</v>
      </c>
      <c r="B412" s="52" t="str">
        <f t="shared" si="25"/>
        <v>All CBUsOTHER BRANDS</v>
      </c>
      <c r="C412" s="52" t="str">
        <f t="shared" si="26"/>
        <v>All CBUs</v>
      </c>
      <c r="D412" s="52" t="str">
        <f t="shared" si="27"/>
        <v>OTHER BRANDS</v>
      </c>
      <c r="E412" s="599"/>
      <c r="F412" s="457" t="s">
        <v>621</v>
      </c>
      <c r="G412" s="48">
        <v>5340.7730000000001</v>
      </c>
      <c r="H412" s="48">
        <v>3967.4540000000002</v>
      </c>
      <c r="I412" s="48">
        <v>285.69799999999998</v>
      </c>
      <c r="J412" s="51"/>
      <c r="K412" s="48">
        <v>92.861000000000004</v>
      </c>
      <c r="L412" s="48">
        <v>286.94900000000001</v>
      </c>
      <c r="M412" s="48">
        <v>156.34700000000001</v>
      </c>
      <c r="N412" s="48">
        <v>119.45</v>
      </c>
      <c r="O412" s="48">
        <v>129.44499999999999</v>
      </c>
      <c r="P412" s="48">
        <v>37.356000000000002</v>
      </c>
      <c r="Q412" s="48">
        <v>5.3049999999999997</v>
      </c>
      <c r="R412" s="48">
        <v>266.21100000000001</v>
      </c>
      <c r="S412" s="48">
        <v>10687.849</v>
      </c>
    </row>
    <row r="413" spans="1:19" ht="13.5" thickBot="1">
      <c r="A413" s="236" t="str">
        <f t="shared" si="24"/>
        <v>All CBUsOther</v>
      </c>
      <c r="B413" s="52" t="str">
        <f t="shared" si="25"/>
        <v>All CBUsOWN BRAND</v>
      </c>
      <c r="C413" s="52" t="str">
        <f t="shared" si="26"/>
        <v>All CBUs</v>
      </c>
      <c r="D413" s="52" t="str">
        <f t="shared" si="27"/>
        <v>OWN BRAND</v>
      </c>
      <c r="E413" s="599"/>
      <c r="F413" s="457" t="s">
        <v>657</v>
      </c>
      <c r="G413" s="51"/>
      <c r="H413" s="51"/>
      <c r="I413" s="51"/>
      <c r="J413" s="48">
        <v>6990.9560000000001</v>
      </c>
      <c r="K413" s="51"/>
      <c r="L413" s="48">
        <v>-6990.9560000000001</v>
      </c>
      <c r="M413" s="51"/>
      <c r="N413" s="48">
        <v>9587.5959999999995</v>
      </c>
      <c r="O413" s="48">
        <v>1997.4159999999999</v>
      </c>
      <c r="P413" s="48">
        <v>4394.3149999999996</v>
      </c>
      <c r="Q413" s="51"/>
      <c r="R413" s="51"/>
      <c r="S413" s="48">
        <v>15979.326999999999</v>
      </c>
    </row>
    <row r="414" spans="1:19" ht="13.5" thickBot="1">
      <c r="A414" s="236" t="str">
        <f t="shared" si="24"/>
        <v>All CBUsOther</v>
      </c>
      <c r="B414" s="52" t="str">
        <f t="shared" si="25"/>
        <v>All CBUsOWN LABEL</v>
      </c>
      <c r="C414" s="52" t="str">
        <f t="shared" si="26"/>
        <v>All CBUs</v>
      </c>
      <c r="D414" s="52" t="str">
        <f t="shared" si="27"/>
        <v>OWN LABEL</v>
      </c>
      <c r="E414" s="599"/>
      <c r="F414" s="457" t="s">
        <v>640</v>
      </c>
      <c r="G414" s="48">
        <v>2158.3310000000001</v>
      </c>
      <c r="H414" s="51"/>
      <c r="I414" s="51"/>
      <c r="J414" s="48">
        <v>459.52</v>
      </c>
      <c r="K414" s="48">
        <v>4160.6390000000001</v>
      </c>
      <c r="L414" s="51"/>
      <c r="M414" s="51"/>
      <c r="N414" s="51"/>
      <c r="O414" s="51"/>
      <c r="P414" s="51"/>
      <c r="Q414" s="51"/>
      <c r="R414" s="51"/>
      <c r="S414" s="48">
        <v>6778.49</v>
      </c>
    </row>
    <row r="415" spans="1:19" ht="13.5" thickBot="1">
      <c r="A415" s="236" t="str">
        <f t="shared" si="24"/>
        <v>All CBUsOther</v>
      </c>
      <c r="B415" s="52" t="str">
        <f t="shared" si="25"/>
        <v>All CBUsOZ</v>
      </c>
      <c r="C415" s="52" t="str">
        <f t="shared" si="26"/>
        <v>All CBUs</v>
      </c>
      <c r="D415" s="52" t="str">
        <f t="shared" si="27"/>
        <v>OZ</v>
      </c>
      <c r="E415" s="599"/>
      <c r="F415" s="457" t="s">
        <v>666</v>
      </c>
      <c r="G415" s="48">
        <v>945.61400000000003</v>
      </c>
      <c r="H415" s="51"/>
      <c r="I415" s="51"/>
      <c r="J415" s="48">
        <v>1893.5540000000001</v>
      </c>
      <c r="K415" s="48">
        <v>6275.0069999999996</v>
      </c>
      <c r="L415" s="51"/>
      <c r="M415" s="51"/>
      <c r="N415" s="48">
        <v>8408.4339999999993</v>
      </c>
      <c r="O415" s="48">
        <v>1961.9829999999999</v>
      </c>
      <c r="P415" s="48">
        <v>7977.5410000000002</v>
      </c>
      <c r="Q415" s="51"/>
      <c r="R415" s="51"/>
      <c r="S415" s="48">
        <v>27462.133000000002</v>
      </c>
    </row>
    <row r="416" spans="1:19" ht="13.5" thickBot="1">
      <c r="A416" s="236" t="str">
        <f t="shared" si="24"/>
        <v>All CBUsOther</v>
      </c>
      <c r="B416" s="52" t="str">
        <f t="shared" si="25"/>
        <v>All CBUsPANTONE UNIVERSE</v>
      </c>
      <c r="C416" s="52" t="str">
        <f t="shared" si="26"/>
        <v>All CBUs</v>
      </c>
      <c r="D416" s="52" t="str">
        <f t="shared" si="27"/>
        <v>PANTONE UNIVERSE</v>
      </c>
      <c r="E416" s="599"/>
      <c r="F416" s="457" t="s">
        <v>622</v>
      </c>
      <c r="G416" s="48">
        <v>282.76900000000001</v>
      </c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48">
        <v>282.76900000000001</v>
      </c>
    </row>
    <row r="417" spans="1:19" ht="13.5" thickBot="1">
      <c r="A417" s="236" t="str">
        <f t="shared" si="24"/>
        <v>All CBUsOther</v>
      </c>
      <c r="B417" s="52" t="str">
        <f t="shared" si="25"/>
        <v>All CBUsPICHON</v>
      </c>
      <c r="C417" s="52" t="str">
        <f t="shared" si="26"/>
        <v>All CBUs</v>
      </c>
      <c r="D417" s="52" t="str">
        <f t="shared" si="27"/>
        <v>PICHON</v>
      </c>
      <c r="E417" s="599"/>
      <c r="F417" s="457" t="s">
        <v>647</v>
      </c>
      <c r="G417" s="48">
        <v>45637.760000000002</v>
      </c>
      <c r="H417" s="48">
        <v>55849.345000000001</v>
      </c>
      <c r="I417" s="48">
        <v>1135.123</v>
      </c>
      <c r="J417" s="48">
        <v>66569.180999999997</v>
      </c>
      <c r="K417" s="48">
        <v>65239.495000000003</v>
      </c>
      <c r="L417" s="48">
        <v>7438.6869999999999</v>
      </c>
      <c r="M417" s="48">
        <v>17076.326000000001</v>
      </c>
      <c r="N417" s="48">
        <v>25419.944</v>
      </c>
      <c r="O417" s="48">
        <v>9202.4439999999995</v>
      </c>
      <c r="P417" s="48">
        <v>10957.866</v>
      </c>
      <c r="Q417" s="48">
        <v>5610.05</v>
      </c>
      <c r="R417" s="48">
        <v>28417.594000000001</v>
      </c>
      <c r="S417" s="48">
        <v>338553.815</v>
      </c>
    </row>
    <row r="418" spans="1:19" ht="13.5" thickBot="1">
      <c r="A418" s="236" t="str">
        <f t="shared" si="24"/>
        <v>All CBUsOther</v>
      </c>
      <c r="B418" s="52" t="str">
        <f t="shared" si="25"/>
        <v>All CBUsPLAID</v>
      </c>
      <c r="C418" s="52" t="str">
        <f t="shared" si="26"/>
        <v>All CBUs</v>
      </c>
      <c r="D418" s="52" t="str">
        <f t="shared" si="27"/>
        <v>PLAID</v>
      </c>
      <c r="E418" s="599"/>
      <c r="F418" s="457" t="s">
        <v>623</v>
      </c>
      <c r="G418" s="48">
        <v>40442.847999999998</v>
      </c>
      <c r="H418" s="48">
        <v>3409.136</v>
      </c>
      <c r="I418" s="48">
        <v>33815.616000000002</v>
      </c>
      <c r="J418" s="48">
        <v>12274.223</v>
      </c>
      <c r="K418" s="48">
        <v>13036.894</v>
      </c>
      <c r="L418" s="48">
        <v>7819.9409999999998</v>
      </c>
      <c r="M418" s="48">
        <v>9081.2049999999999</v>
      </c>
      <c r="N418" s="48">
        <v>44505.423000000003</v>
      </c>
      <c r="O418" s="48">
        <v>15829.341</v>
      </c>
      <c r="P418" s="48">
        <v>13139.165999999999</v>
      </c>
      <c r="Q418" s="48">
        <v>8652.2440000000006</v>
      </c>
      <c r="R418" s="48">
        <v>9435.7579999999998</v>
      </c>
      <c r="S418" s="48">
        <v>211441.79500000001</v>
      </c>
    </row>
    <row r="419" spans="1:19" ht="13.5" thickBot="1">
      <c r="A419" s="236" t="str">
        <f t="shared" si="24"/>
        <v>All CBUsOther</v>
      </c>
      <c r="B419" s="52" t="str">
        <f t="shared" si="25"/>
        <v>All CBUsPOLYFORM</v>
      </c>
      <c r="C419" s="52" t="str">
        <f t="shared" si="26"/>
        <v>All CBUs</v>
      </c>
      <c r="D419" s="52" t="str">
        <f t="shared" si="27"/>
        <v>POLYFORM</v>
      </c>
      <c r="E419" s="599"/>
      <c r="F419" s="457" t="s">
        <v>668</v>
      </c>
      <c r="G419" s="48">
        <v>181.38499999999999</v>
      </c>
      <c r="H419" s="48">
        <v>999.09400000000005</v>
      </c>
      <c r="I419" s="48">
        <v>55.098999999999997</v>
      </c>
      <c r="J419" s="48">
        <v>113.7</v>
      </c>
      <c r="K419" s="48">
        <v>163.024</v>
      </c>
      <c r="L419" s="48">
        <v>85.418999999999997</v>
      </c>
      <c r="M419" s="48">
        <v>83.38</v>
      </c>
      <c r="N419" s="48">
        <v>291.83</v>
      </c>
      <c r="O419" s="48">
        <v>509.02100000000002</v>
      </c>
      <c r="P419" s="48">
        <v>337.94799999999998</v>
      </c>
      <c r="Q419" s="48">
        <v>400.03800000000001</v>
      </c>
      <c r="R419" s="48">
        <v>146.27000000000001</v>
      </c>
      <c r="S419" s="48">
        <v>3366.2080000000001</v>
      </c>
    </row>
    <row r="420" spans="1:19" ht="13.5" thickBot="1">
      <c r="A420" s="236" t="str">
        <f t="shared" si="24"/>
        <v>All CBUsREEVES</v>
      </c>
      <c r="B420" s="52" t="str">
        <f t="shared" si="25"/>
        <v>All CBUsREEVES</v>
      </c>
      <c r="C420" s="52" t="str">
        <f t="shared" si="26"/>
        <v>All CBUs</v>
      </c>
      <c r="D420" s="52" t="str">
        <f t="shared" si="27"/>
        <v>REEVES</v>
      </c>
      <c r="E420" s="599"/>
      <c r="F420" s="457" t="s">
        <v>173</v>
      </c>
      <c r="G420" s="48">
        <v>941181.89599999995</v>
      </c>
      <c r="H420" s="48">
        <v>1084563.97</v>
      </c>
      <c r="I420" s="48">
        <v>1027794.535</v>
      </c>
      <c r="J420" s="48">
        <v>985721.10199999996</v>
      </c>
      <c r="K420" s="48">
        <v>923589.13800000004</v>
      </c>
      <c r="L420" s="48">
        <v>942132.99199999997</v>
      </c>
      <c r="M420" s="48">
        <v>1224378.997</v>
      </c>
      <c r="N420" s="48">
        <v>1122104.574</v>
      </c>
      <c r="O420" s="48">
        <v>932279.88800000004</v>
      </c>
      <c r="P420" s="48">
        <v>1136817.452</v>
      </c>
      <c r="Q420" s="48">
        <v>1018676.039</v>
      </c>
      <c r="R420" s="48">
        <v>973199.80099999998</v>
      </c>
      <c r="S420" s="48">
        <v>12312440.384</v>
      </c>
    </row>
    <row r="421" spans="1:19" ht="13.5" thickBot="1">
      <c r="A421" s="236" t="str">
        <f t="shared" si="24"/>
        <v>All CBUsOther</v>
      </c>
      <c r="B421" s="52" t="str">
        <f t="shared" si="25"/>
        <v>All CBUsSANG ART</v>
      </c>
      <c r="C421" s="52" t="str">
        <f t="shared" si="26"/>
        <v>All CBUs</v>
      </c>
      <c r="D421" s="52" t="str">
        <f t="shared" si="27"/>
        <v>SANG ART</v>
      </c>
      <c r="E421" s="599"/>
      <c r="F421" s="457" t="s">
        <v>658</v>
      </c>
      <c r="G421" s="48">
        <v>2811.5659999999998</v>
      </c>
      <c r="H421" s="48">
        <v>9973.4410000000007</v>
      </c>
      <c r="I421" s="48">
        <v>12410.208000000001</v>
      </c>
      <c r="J421" s="48">
        <v>27443.898000000001</v>
      </c>
      <c r="K421" s="48">
        <v>23812.857</v>
      </c>
      <c r="L421" s="48">
        <v>3049.4430000000002</v>
      </c>
      <c r="M421" s="48">
        <v>15163.694</v>
      </c>
      <c r="N421" s="48">
        <v>10764.036</v>
      </c>
      <c r="O421" s="48">
        <v>17387</v>
      </c>
      <c r="P421" s="48">
        <v>36039.908000000003</v>
      </c>
      <c r="Q421" s="48">
        <v>18725.420999999998</v>
      </c>
      <c r="R421" s="48">
        <v>6141.9589999999998</v>
      </c>
      <c r="S421" s="48">
        <v>183723.43100000001</v>
      </c>
    </row>
    <row r="422" spans="1:19" ht="13.5" thickBot="1">
      <c r="A422" s="236" t="str">
        <f t="shared" si="24"/>
        <v>All CBUsOther</v>
      </c>
      <c r="B422" s="52" t="str">
        <f t="shared" si="25"/>
        <v>All CBUsSAVOIR FAIRE</v>
      </c>
      <c r="C422" s="52" t="str">
        <f t="shared" si="26"/>
        <v>All CBUs</v>
      </c>
      <c r="D422" s="52" t="str">
        <f t="shared" si="27"/>
        <v>SAVOIR FAIRE</v>
      </c>
      <c r="E422" s="599"/>
      <c r="F422" s="457" t="s">
        <v>296</v>
      </c>
      <c r="G422" s="51"/>
      <c r="H422" s="51"/>
      <c r="I422" s="51"/>
      <c r="J422" s="48">
        <v>1718.98</v>
      </c>
      <c r="K422" s="51"/>
      <c r="L422" s="48">
        <v>2169.3040000000001</v>
      </c>
      <c r="M422" s="48">
        <v>13700.651</v>
      </c>
      <c r="N422" s="51"/>
      <c r="O422" s="48">
        <v>3048.8420000000001</v>
      </c>
      <c r="P422" s="51"/>
      <c r="Q422" s="48">
        <v>15645.397999999999</v>
      </c>
      <c r="R422" s="51"/>
      <c r="S422" s="48">
        <v>36283.175000000003</v>
      </c>
    </row>
    <row r="423" spans="1:19" ht="13.5" thickBot="1">
      <c r="A423" s="236" t="str">
        <f t="shared" si="24"/>
        <v>All CBUsOther</v>
      </c>
      <c r="B423" s="52" t="str">
        <f t="shared" si="25"/>
        <v>All CBUsSAX</v>
      </c>
      <c r="C423" s="52" t="str">
        <f t="shared" si="26"/>
        <v>All CBUs</v>
      </c>
      <c r="D423" s="52" t="str">
        <f t="shared" si="27"/>
        <v>SAX</v>
      </c>
      <c r="E423" s="599"/>
      <c r="F423" s="457" t="s">
        <v>624</v>
      </c>
      <c r="G423" s="48">
        <v>17.311</v>
      </c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48">
        <v>17.311</v>
      </c>
    </row>
    <row r="424" spans="1:19" ht="13.5" thickBot="1">
      <c r="A424" s="236" t="str">
        <f t="shared" si="24"/>
        <v>All CBUsOther</v>
      </c>
      <c r="B424" s="52" t="str">
        <f t="shared" si="25"/>
        <v>All CBUsSCULPEY</v>
      </c>
      <c r="C424" s="52" t="str">
        <f t="shared" si="26"/>
        <v>All CBUs</v>
      </c>
      <c r="D424" s="52" t="str">
        <f t="shared" si="27"/>
        <v>SCULPEY</v>
      </c>
      <c r="E424" s="599"/>
      <c r="F424" s="457" t="s">
        <v>664</v>
      </c>
      <c r="G424" s="48">
        <v>42624.665000000001</v>
      </c>
      <c r="H424" s="48">
        <v>46598.86</v>
      </c>
      <c r="I424" s="48">
        <v>30033.974999999999</v>
      </c>
      <c r="J424" s="48">
        <v>37347.709000000003</v>
      </c>
      <c r="K424" s="48">
        <v>30024.828000000001</v>
      </c>
      <c r="L424" s="48">
        <v>29468.284</v>
      </c>
      <c r="M424" s="48">
        <v>31685.325000000001</v>
      </c>
      <c r="N424" s="48">
        <v>46827.8</v>
      </c>
      <c r="O424" s="48">
        <v>37769.500999999997</v>
      </c>
      <c r="P424" s="48">
        <v>42153.370999999999</v>
      </c>
      <c r="Q424" s="48">
        <v>21006.659</v>
      </c>
      <c r="R424" s="48">
        <v>34882.213000000003</v>
      </c>
      <c r="S424" s="48">
        <v>430423.19</v>
      </c>
    </row>
    <row r="425" spans="1:19" ht="13.5" thickBot="1">
      <c r="A425" s="236" t="str">
        <f t="shared" si="24"/>
        <v>All CBUsOther</v>
      </c>
      <c r="B425" s="52" t="str">
        <f t="shared" si="25"/>
        <v>All CBUsSEARCH PRESS</v>
      </c>
      <c r="C425" s="52" t="str">
        <f t="shared" si="26"/>
        <v>All CBUs</v>
      </c>
      <c r="D425" s="52" t="str">
        <f t="shared" si="27"/>
        <v>SEARCH PRESS</v>
      </c>
      <c r="E425" s="599"/>
      <c r="F425" s="457" t="s">
        <v>669</v>
      </c>
      <c r="G425" s="48">
        <v>202.535</v>
      </c>
      <c r="H425" s="48">
        <v>75.021000000000001</v>
      </c>
      <c r="I425" s="48">
        <v>215.886</v>
      </c>
      <c r="J425" s="48">
        <v>1082.934</v>
      </c>
      <c r="K425" s="48">
        <v>636.88300000000004</v>
      </c>
      <c r="L425" s="48">
        <v>27.846</v>
      </c>
      <c r="M425" s="48">
        <v>29.7</v>
      </c>
      <c r="N425" s="48">
        <v>24.75</v>
      </c>
      <c r="O425" s="48">
        <v>18.882000000000001</v>
      </c>
      <c r="P425" s="48">
        <v>50.896000000000001</v>
      </c>
      <c r="Q425" s="48">
        <v>26.495999999999999</v>
      </c>
      <c r="R425" s="48">
        <v>101.045</v>
      </c>
      <c r="S425" s="48">
        <v>2492.8739999999998</v>
      </c>
    </row>
    <row r="426" spans="1:19" ht="13.5" thickBot="1">
      <c r="A426" s="236" t="str">
        <f t="shared" si="24"/>
        <v>All CBUsOther</v>
      </c>
      <c r="B426" s="52" t="str">
        <f t="shared" si="25"/>
        <v>All CBUsSLATER HARRISON</v>
      </c>
      <c r="C426" s="52" t="str">
        <f t="shared" si="26"/>
        <v>All CBUs</v>
      </c>
      <c r="D426" s="52" t="str">
        <f t="shared" si="27"/>
        <v>SLATER HARRISON</v>
      </c>
      <c r="E426" s="599"/>
      <c r="F426" s="457" t="s">
        <v>625</v>
      </c>
      <c r="G426" s="48">
        <v>33898.982000000004</v>
      </c>
      <c r="H426" s="48">
        <v>41571.127999999997</v>
      </c>
      <c r="I426" s="48">
        <v>38470.794999999998</v>
      </c>
      <c r="J426" s="48">
        <v>32728.258999999998</v>
      </c>
      <c r="K426" s="48">
        <v>32398.949000000001</v>
      </c>
      <c r="L426" s="48">
        <v>27982.694</v>
      </c>
      <c r="M426" s="48">
        <v>32491.830999999998</v>
      </c>
      <c r="N426" s="48">
        <v>39927.464999999997</v>
      </c>
      <c r="O426" s="48">
        <v>38902.514999999999</v>
      </c>
      <c r="P426" s="48">
        <v>29245.200000000001</v>
      </c>
      <c r="Q426" s="48">
        <v>56898.247000000003</v>
      </c>
      <c r="R426" s="48">
        <v>33148.81</v>
      </c>
      <c r="S426" s="48">
        <v>437664.875</v>
      </c>
    </row>
    <row r="427" spans="1:19" ht="13.5" thickBot="1">
      <c r="A427" s="236" t="str">
        <f t="shared" si="24"/>
        <v>All CBUsSNAZAROO</v>
      </c>
      <c r="B427" s="52" t="str">
        <f t="shared" si="25"/>
        <v>All CBUsSNAZAROO</v>
      </c>
      <c r="C427" s="52" t="str">
        <f t="shared" si="26"/>
        <v>All CBUs</v>
      </c>
      <c r="D427" s="52" t="str">
        <f t="shared" si="27"/>
        <v>SNAZAROO</v>
      </c>
      <c r="E427" s="599"/>
      <c r="F427" s="457" t="s">
        <v>101</v>
      </c>
      <c r="G427" s="48">
        <v>685051.5</v>
      </c>
      <c r="H427" s="48">
        <v>615108.804</v>
      </c>
      <c r="I427" s="48">
        <v>707692.41599999997</v>
      </c>
      <c r="J427" s="48">
        <v>657844.897</v>
      </c>
      <c r="K427" s="48">
        <v>865080.875</v>
      </c>
      <c r="L427" s="48">
        <v>962590.66899999999</v>
      </c>
      <c r="M427" s="48">
        <v>1330738.8319999999</v>
      </c>
      <c r="N427" s="48">
        <v>1072387.9920000001</v>
      </c>
      <c r="O427" s="48">
        <v>712952.07499999995</v>
      </c>
      <c r="P427" s="48">
        <v>484893.57400000002</v>
      </c>
      <c r="Q427" s="48">
        <v>412190.40299999999</v>
      </c>
      <c r="R427" s="48">
        <v>631946.02899999998</v>
      </c>
      <c r="S427" s="48">
        <v>9138478.0659999996</v>
      </c>
    </row>
    <row r="428" spans="1:19" ht="13.5" thickBot="1">
      <c r="A428" s="236" t="str">
        <f t="shared" si="24"/>
        <v>All CBUsOther</v>
      </c>
      <c r="B428" s="52" t="str">
        <f t="shared" si="25"/>
        <v>All CBUsSTAPLES</v>
      </c>
      <c r="C428" s="52" t="str">
        <f t="shared" si="26"/>
        <v>All CBUs</v>
      </c>
      <c r="D428" s="52" t="str">
        <f t="shared" si="27"/>
        <v>STAPLES</v>
      </c>
      <c r="E428" s="599"/>
      <c r="F428" s="457" t="s">
        <v>659</v>
      </c>
      <c r="G428" s="48">
        <v>3936.49</v>
      </c>
      <c r="H428" s="48">
        <v>1328.4929999999999</v>
      </c>
      <c r="I428" s="48">
        <v>1045.0820000000001</v>
      </c>
      <c r="J428" s="51"/>
      <c r="K428" s="48">
        <v>890.64</v>
      </c>
      <c r="L428" s="48">
        <v>5507.2889999999998</v>
      </c>
      <c r="M428" s="51"/>
      <c r="N428" s="48">
        <v>6349.66</v>
      </c>
      <c r="O428" s="48">
        <v>8895.0069999999996</v>
      </c>
      <c r="P428" s="48">
        <v>683.35900000000004</v>
      </c>
      <c r="Q428" s="48">
        <v>4344.4809999999998</v>
      </c>
      <c r="R428" s="48">
        <v>991.36400000000003</v>
      </c>
      <c r="S428" s="48">
        <v>33971.864999999998</v>
      </c>
    </row>
    <row r="429" spans="1:19" ht="13.5" thickBot="1">
      <c r="A429" s="236" t="str">
        <f t="shared" si="24"/>
        <v>All CBUsOther</v>
      </c>
      <c r="B429" s="52" t="str">
        <f t="shared" si="25"/>
        <v>All CBUsSTODDARD</v>
      </c>
      <c r="C429" s="52" t="str">
        <f t="shared" si="26"/>
        <v>All CBUs</v>
      </c>
      <c r="D429" s="52" t="str">
        <f t="shared" si="27"/>
        <v>STODDARD</v>
      </c>
      <c r="E429" s="599"/>
      <c r="F429" s="457" t="s">
        <v>634</v>
      </c>
      <c r="G429" s="48">
        <v>1079.57</v>
      </c>
      <c r="H429" s="48">
        <v>1293.26</v>
      </c>
      <c r="I429" s="48">
        <v>1257.48</v>
      </c>
      <c r="J429" s="48">
        <v>542.75</v>
      </c>
      <c r="K429" s="48">
        <v>1456.71</v>
      </c>
      <c r="L429" s="51"/>
      <c r="M429" s="48">
        <v>1618.8</v>
      </c>
      <c r="N429" s="48">
        <v>209.3</v>
      </c>
      <c r="O429" s="48">
        <v>1034.6400000000001</v>
      </c>
      <c r="P429" s="51"/>
      <c r="Q429" s="51"/>
      <c r="R429" s="51"/>
      <c r="S429" s="48">
        <v>8492.51</v>
      </c>
    </row>
    <row r="430" spans="1:19" ht="13.5" thickBot="1">
      <c r="A430" s="236" t="str">
        <f t="shared" si="24"/>
        <v>All CBUsOther</v>
      </c>
      <c r="B430" s="52" t="str">
        <f t="shared" si="25"/>
        <v>All CBUsT KEYA</v>
      </c>
      <c r="C430" s="52" t="str">
        <f t="shared" si="26"/>
        <v>All CBUs</v>
      </c>
      <c r="D430" s="52" t="str">
        <f t="shared" si="27"/>
        <v>T KEYA</v>
      </c>
      <c r="E430" s="599"/>
      <c r="F430" s="457" t="s">
        <v>641</v>
      </c>
      <c r="G430" s="48">
        <v>11228.968999999999</v>
      </c>
      <c r="H430" s="48">
        <v>68307.377999999997</v>
      </c>
      <c r="I430" s="48">
        <v>3984.8850000000002</v>
      </c>
      <c r="J430" s="48">
        <v>4357.6440000000002</v>
      </c>
      <c r="K430" s="48">
        <v>56470.516000000003</v>
      </c>
      <c r="L430" s="48">
        <v>23174.413</v>
      </c>
      <c r="M430" s="48">
        <v>17157.583999999999</v>
      </c>
      <c r="N430" s="48">
        <v>21743.994999999999</v>
      </c>
      <c r="O430" s="48">
        <v>27306.460999999999</v>
      </c>
      <c r="P430" s="48">
        <v>38145.502999999997</v>
      </c>
      <c r="Q430" s="48">
        <v>16032.829</v>
      </c>
      <c r="R430" s="48">
        <v>7933.0959999999995</v>
      </c>
      <c r="S430" s="48">
        <v>295843.27299999999</v>
      </c>
    </row>
    <row r="431" spans="1:19" ht="13.5" thickBot="1">
      <c r="A431" s="236" t="str">
        <f t="shared" si="24"/>
        <v>All CBUsOther</v>
      </c>
      <c r="B431" s="52" t="str">
        <f t="shared" si="25"/>
        <v>All CBUsTEACHING ART</v>
      </c>
      <c r="C431" s="52" t="str">
        <f t="shared" si="26"/>
        <v>All CBUs</v>
      </c>
      <c r="D431" s="52" t="str">
        <f t="shared" si="27"/>
        <v>TEACHING ART</v>
      </c>
      <c r="E431" s="599"/>
      <c r="F431" s="457" t="s">
        <v>303</v>
      </c>
      <c r="G431" s="48">
        <v>392.08</v>
      </c>
      <c r="H431" s="48">
        <v>1600</v>
      </c>
      <c r="I431" s="51"/>
      <c r="J431" s="48">
        <v>1809.51</v>
      </c>
      <c r="K431" s="48">
        <v>941.52</v>
      </c>
      <c r="L431" s="48">
        <v>1341.9</v>
      </c>
      <c r="M431" s="51"/>
      <c r="N431" s="48">
        <v>2973.68</v>
      </c>
      <c r="O431" s="48">
        <v>1522.24</v>
      </c>
      <c r="P431" s="51"/>
      <c r="Q431" s="51"/>
      <c r="R431" s="51"/>
      <c r="S431" s="48">
        <v>10580.93</v>
      </c>
    </row>
    <row r="432" spans="1:19" ht="13.5" thickBot="1">
      <c r="A432" s="236" t="str">
        <f t="shared" si="24"/>
        <v>All CBUsOther</v>
      </c>
      <c r="B432" s="52" t="str">
        <f t="shared" si="25"/>
        <v>All CBUsTERRY HARRISON</v>
      </c>
      <c r="C432" s="52" t="str">
        <f t="shared" si="26"/>
        <v>All CBUs</v>
      </c>
      <c r="D432" s="52" t="str">
        <f t="shared" si="27"/>
        <v>TERRY HARRISON</v>
      </c>
      <c r="E432" s="599"/>
      <c r="F432" s="457" t="s">
        <v>302</v>
      </c>
      <c r="G432" s="48">
        <v>7939.25</v>
      </c>
      <c r="H432" s="51"/>
      <c r="I432" s="48">
        <v>4962.12</v>
      </c>
      <c r="J432" s="48">
        <v>3650.04</v>
      </c>
      <c r="K432" s="48">
        <v>2398.34</v>
      </c>
      <c r="L432" s="48">
        <v>94.9</v>
      </c>
      <c r="M432" s="48">
        <v>1026.43</v>
      </c>
      <c r="N432" s="48">
        <v>1151.8</v>
      </c>
      <c r="O432" s="48">
        <v>1459.5</v>
      </c>
      <c r="P432" s="51"/>
      <c r="Q432" s="51"/>
      <c r="R432" s="51"/>
      <c r="S432" s="48">
        <v>22682.38</v>
      </c>
    </row>
    <row r="433" spans="1:19" ht="13.5" thickBot="1">
      <c r="A433" s="236" t="str">
        <f t="shared" si="24"/>
        <v>All CBUsOther</v>
      </c>
      <c r="B433" s="52" t="str">
        <f t="shared" si="25"/>
        <v>All CBUsTULIP</v>
      </c>
      <c r="C433" s="52" t="str">
        <f t="shared" si="26"/>
        <v>All CBUs</v>
      </c>
      <c r="D433" s="52" t="str">
        <f t="shared" si="27"/>
        <v>TULIP</v>
      </c>
      <c r="E433" s="599"/>
      <c r="F433" s="457" t="s">
        <v>598</v>
      </c>
      <c r="G433" s="48">
        <v>20130.904999999999</v>
      </c>
      <c r="H433" s="48">
        <v>27102.882000000001</v>
      </c>
      <c r="I433" s="48">
        <v>15387.396000000001</v>
      </c>
      <c r="J433" s="48">
        <v>18237.945</v>
      </c>
      <c r="K433" s="48">
        <v>2148.4229999999998</v>
      </c>
      <c r="L433" s="48">
        <v>40.173000000000002</v>
      </c>
      <c r="M433" s="48">
        <v>272.53100000000001</v>
      </c>
      <c r="N433" s="48">
        <v>68.284000000000006</v>
      </c>
      <c r="O433" s="48">
        <v>13.728999999999999</v>
      </c>
      <c r="P433" s="48">
        <v>1403.06</v>
      </c>
      <c r="Q433" s="48">
        <v>8.51</v>
      </c>
      <c r="R433" s="48">
        <v>-2.8279999999999998</v>
      </c>
      <c r="S433" s="48">
        <v>84811.01</v>
      </c>
    </row>
    <row r="434" spans="1:19" ht="13.5" thickBot="1">
      <c r="A434" s="236" t="str">
        <f t="shared" si="24"/>
        <v>All CBUsOther</v>
      </c>
      <c r="B434" s="52" t="str">
        <f t="shared" si="25"/>
        <v>All CBUsUNKNOWN</v>
      </c>
      <c r="C434" s="52" t="str">
        <f t="shared" si="26"/>
        <v>All CBUs</v>
      </c>
      <c r="D434" s="52" t="str">
        <f t="shared" si="27"/>
        <v>UNKNOWN</v>
      </c>
      <c r="E434" s="599"/>
      <c r="F434" s="457" t="s">
        <v>635</v>
      </c>
      <c r="G434" s="48">
        <v>555</v>
      </c>
      <c r="H434" s="48">
        <v>0</v>
      </c>
      <c r="I434" s="48">
        <v>0</v>
      </c>
      <c r="J434" s="48">
        <v>0</v>
      </c>
      <c r="K434" s="51"/>
      <c r="L434" s="48">
        <v>0</v>
      </c>
      <c r="M434" s="48">
        <v>0</v>
      </c>
      <c r="N434" s="51"/>
      <c r="O434" s="48">
        <v>0</v>
      </c>
      <c r="P434" s="48">
        <v>0</v>
      </c>
      <c r="Q434" s="51"/>
      <c r="R434" s="48">
        <v>0</v>
      </c>
      <c r="S434" s="48">
        <v>555</v>
      </c>
    </row>
    <row r="435" spans="1:19" ht="13.5" thickBot="1">
      <c r="A435" s="236" t="str">
        <f t="shared" si="24"/>
        <v>All CBUsOther</v>
      </c>
      <c r="B435" s="52" t="str">
        <f t="shared" si="25"/>
        <v>All CBUsUTRECHT</v>
      </c>
      <c r="C435" s="52" t="str">
        <f t="shared" si="26"/>
        <v>All CBUs</v>
      </c>
      <c r="D435" s="52" t="str">
        <f t="shared" si="27"/>
        <v>UTRECHT</v>
      </c>
      <c r="E435" s="599"/>
      <c r="F435" s="457" t="s">
        <v>662</v>
      </c>
      <c r="G435" s="51"/>
      <c r="H435" s="51"/>
      <c r="I435" s="51"/>
      <c r="J435" s="48">
        <v>10654.130999999999</v>
      </c>
      <c r="K435" s="51"/>
      <c r="L435" s="51"/>
      <c r="M435" s="51"/>
      <c r="N435" s="51"/>
      <c r="O435" s="51"/>
      <c r="P435" s="51"/>
      <c r="Q435" s="51"/>
      <c r="R435" s="51"/>
      <c r="S435" s="48">
        <v>10654.130999999999</v>
      </c>
    </row>
    <row r="436" spans="1:19" ht="13.5" thickBot="1">
      <c r="A436" s="236" t="str">
        <f t="shared" si="24"/>
        <v>All CBUsOther</v>
      </c>
      <c r="B436" s="52" t="str">
        <f t="shared" si="25"/>
        <v>All CBUsVALSPAR</v>
      </c>
      <c r="C436" s="52" t="str">
        <f t="shared" si="26"/>
        <v>All CBUs</v>
      </c>
      <c r="D436" s="52" t="str">
        <f t="shared" si="27"/>
        <v>VALSPAR</v>
      </c>
      <c r="E436" s="599"/>
      <c r="F436" s="457" t="s">
        <v>298</v>
      </c>
      <c r="G436" s="48">
        <v>8549.3250000000007</v>
      </c>
      <c r="H436" s="48">
        <v>25407.873</v>
      </c>
      <c r="I436" s="48">
        <v>17344.191999999999</v>
      </c>
      <c r="J436" s="48">
        <v>24280.35</v>
      </c>
      <c r="K436" s="48">
        <v>12033.406000000001</v>
      </c>
      <c r="L436" s="48">
        <v>3300.3710000000001</v>
      </c>
      <c r="M436" s="48">
        <v>138141.666</v>
      </c>
      <c r="N436" s="51"/>
      <c r="O436" s="51"/>
      <c r="P436" s="51"/>
      <c r="Q436" s="51"/>
      <c r="R436" s="51"/>
      <c r="S436" s="48">
        <v>229057.18299999999</v>
      </c>
    </row>
    <row r="437" spans="1:19" ht="13.5" thickBot="1">
      <c r="A437" s="236" t="str">
        <f t="shared" si="24"/>
        <v>All CBUsOther</v>
      </c>
      <c r="B437" s="52" t="str">
        <f t="shared" si="25"/>
        <v>All CBUsVAN EYCK</v>
      </c>
      <c r="C437" s="52" t="str">
        <f t="shared" si="26"/>
        <v>All CBUs</v>
      </c>
      <c r="D437" s="52" t="str">
        <f t="shared" si="27"/>
        <v>VAN EYCK</v>
      </c>
      <c r="E437" s="599"/>
      <c r="F437" s="457" t="s">
        <v>626</v>
      </c>
      <c r="G437" s="48">
        <v>103685.215</v>
      </c>
      <c r="H437" s="48">
        <v>22297.896000000001</v>
      </c>
      <c r="I437" s="48">
        <v>117780.85</v>
      </c>
      <c r="J437" s="48">
        <v>12822.813</v>
      </c>
      <c r="K437" s="51"/>
      <c r="L437" s="51"/>
      <c r="M437" s="48">
        <v>166872.258</v>
      </c>
      <c r="N437" s="48">
        <v>193669.65</v>
      </c>
      <c r="O437" s="48">
        <v>93667.513000000006</v>
      </c>
      <c r="P437" s="48">
        <v>16232.602999999999</v>
      </c>
      <c r="Q437" s="48">
        <v>140504.696</v>
      </c>
      <c r="R437" s="48">
        <v>83049.671000000002</v>
      </c>
      <c r="S437" s="48">
        <v>950583.16500000004</v>
      </c>
    </row>
    <row r="438" spans="1:19" ht="13.5" thickBot="1">
      <c r="A438" s="236" t="str">
        <f t="shared" si="24"/>
        <v>All CBUsOther</v>
      </c>
      <c r="B438" s="52" t="str">
        <f t="shared" si="25"/>
        <v>All CBUsVERMEER</v>
      </c>
      <c r="C438" s="52" t="str">
        <f t="shared" si="26"/>
        <v>All CBUs</v>
      </c>
      <c r="D438" s="52" t="str">
        <f t="shared" si="27"/>
        <v>VERMEER</v>
      </c>
      <c r="E438" s="599"/>
      <c r="F438" s="457" t="s">
        <v>627</v>
      </c>
      <c r="G438" s="48">
        <v>1960.547</v>
      </c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48">
        <v>1960.547</v>
      </c>
    </row>
    <row r="439" spans="1:19" ht="13.5" thickBot="1">
      <c r="A439" s="236" t="str">
        <f t="shared" si="24"/>
        <v>All CBUsOther</v>
      </c>
      <c r="B439" s="52" t="str">
        <f t="shared" si="25"/>
        <v>All CBUsWALTER FOSTER</v>
      </c>
      <c r="C439" s="52" t="str">
        <f t="shared" si="26"/>
        <v>All CBUs</v>
      </c>
      <c r="D439" s="52" t="str">
        <f t="shared" si="27"/>
        <v>WALTER FOSTER</v>
      </c>
      <c r="E439" s="599"/>
      <c r="F439" s="457" t="s">
        <v>660</v>
      </c>
      <c r="G439" s="48">
        <v>419.99</v>
      </c>
      <c r="H439" s="48">
        <v>957.92399999999998</v>
      </c>
      <c r="I439" s="48">
        <v>2862.4609999999998</v>
      </c>
      <c r="J439" s="48">
        <v>1039.037</v>
      </c>
      <c r="K439" s="48">
        <v>1189.413</v>
      </c>
      <c r="L439" s="48">
        <v>1066.9269999999999</v>
      </c>
      <c r="M439" s="48">
        <v>1015.2</v>
      </c>
      <c r="N439" s="48">
        <v>1109.2149999999999</v>
      </c>
      <c r="O439" s="48">
        <v>1305.548</v>
      </c>
      <c r="P439" s="48">
        <v>1387.2739999999999</v>
      </c>
      <c r="Q439" s="48">
        <v>1684.44</v>
      </c>
      <c r="R439" s="48">
        <v>855.52099999999996</v>
      </c>
      <c r="S439" s="48">
        <v>14892.95</v>
      </c>
    </row>
    <row r="440" spans="1:19" ht="13.5" thickBot="1">
      <c r="A440" s="236" t="str">
        <f t="shared" si="24"/>
        <v>All CBUsOther</v>
      </c>
      <c r="B440" s="52" t="str">
        <f t="shared" si="25"/>
        <v>All CBUsWEST DESIGN</v>
      </c>
      <c r="C440" s="52" t="str">
        <f t="shared" si="26"/>
        <v>All CBUs</v>
      </c>
      <c r="D440" s="52" t="str">
        <f t="shared" si="27"/>
        <v>WEST DESIGN</v>
      </c>
      <c r="E440" s="599"/>
      <c r="F440" s="457" t="s">
        <v>636</v>
      </c>
      <c r="G440" s="48">
        <v>22270.92</v>
      </c>
      <c r="H440" s="48">
        <v>6543.72</v>
      </c>
      <c r="I440" s="48">
        <v>10432.4</v>
      </c>
      <c r="J440" s="48">
        <v>41935.58</v>
      </c>
      <c r="K440" s="48">
        <v>14684.81</v>
      </c>
      <c r="L440" s="48">
        <v>10987.22</v>
      </c>
      <c r="M440" s="48">
        <v>5258.91</v>
      </c>
      <c r="N440" s="48">
        <v>4157.55</v>
      </c>
      <c r="O440" s="48">
        <v>3970.26</v>
      </c>
      <c r="P440" s="48">
        <v>4432.8</v>
      </c>
      <c r="Q440" s="51"/>
      <c r="R440" s="51"/>
      <c r="S440" s="48">
        <v>124674.17</v>
      </c>
    </row>
    <row r="441" spans="1:19" ht="13.5" thickBot="1">
      <c r="A441" s="236" t="str">
        <f t="shared" si="24"/>
        <v>All CBUsOther</v>
      </c>
      <c r="B441" s="52" t="str">
        <f t="shared" si="25"/>
        <v>All CBUsWH SMITH</v>
      </c>
      <c r="C441" s="52" t="str">
        <f t="shared" si="26"/>
        <v>All CBUs</v>
      </c>
      <c r="D441" s="52" t="str">
        <f t="shared" si="27"/>
        <v>WH SMITH</v>
      </c>
      <c r="E441" s="599"/>
      <c r="F441" s="457" t="s">
        <v>670</v>
      </c>
      <c r="G441" s="48">
        <v>17243.150000000001</v>
      </c>
      <c r="H441" s="48">
        <v>22101.72</v>
      </c>
      <c r="I441" s="48">
        <v>18751.32</v>
      </c>
      <c r="J441" s="48">
        <v>88553.84</v>
      </c>
      <c r="K441" s="48">
        <v>30016.26</v>
      </c>
      <c r="L441" s="48">
        <v>5440.8</v>
      </c>
      <c r="M441" s="48">
        <v>6584.16</v>
      </c>
      <c r="N441" s="48">
        <v>19839.78</v>
      </c>
      <c r="O441" s="48">
        <v>3589.2</v>
      </c>
      <c r="P441" s="48">
        <v>9055.92</v>
      </c>
      <c r="Q441" s="48">
        <v>11996.52</v>
      </c>
      <c r="R441" s="48">
        <v>16869.96</v>
      </c>
      <c r="S441" s="48">
        <v>250042.63</v>
      </c>
    </row>
    <row r="442" spans="1:19" ht="13.5" thickBot="1">
      <c r="A442" s="236" t="str">
        <f t="shared" si="24"/>
        <v>All CBUsWINSOR &amp; NEWTON</v>
      </c>
      <c r="B442" s="52" t="str">
        <f t="shared" si="25"/>
        <v>All CBUsWINSOR &amp; NEWTON</v>
      </c>
      <c r="C442" s="52" t="str">
        <f t="shared" si="26"/>
        <v>All CBUs</v>
      </c>
      <c r="D442" s="52" t="str">
        <f t="shared" si="27"/>
        <v>WINSOR &amp; NEWTON</v>
      </c>
      <c r="E442" s="599"/>
      <c r="F442" s="457" t="s">
        <v>68</v>
      </c>
      <c r="G442" s="48">
        <v>3523035.2480000001</v>
      </c>
      <c r="H442" s="48">
        <v>3383752.4070000001</v>
      </c>
      <c r="I442" s="48">
        <v>3438608.2179999999</v>
      </c>
      <c r="J442" s="48">
        <v>3845012.4240000001</v>
      </c>
      <c r="K442" s="48">
        <v>3717806.023</v>
      </c>
      <c r="L442" s="48">
        <v>3611215.105</v>
      </c>
      <c r="M442" s="48">
        <v>4465014.1919999998</v>
      </c>
      <c r="N442" s="48">
        <v>4889500.9620000003</v>
      </c>
      <c r="O442" s="48">
        <v>3654835.548</v>
      </c>
      <c r="P442" s="48">
        <v>4566838.648</v>
      </c>
      <c r="Q442" s="48">
        <v>3754833.3939999999</v>
      </c>
      <c r="R442" s="48">
        <v>4060621.7289999998</v>
      </c>
      <c r="S442" s="48">
        <v>46911073.898000002</v>
      </c>
    </row>
    <row r="443" spans="1:19" ht="13.5" thickBot="1">
      <c r="A443" s="236" t="str">
        <f t="shared" si="24"/>
        <v>All CBUsOther</v>
      </c>
      <c r="B443" s="52" t="str">
        <f t="shared" si="25"/>
        <v>All CBUsXACTO</v>
      </c>
      <c r="C443" s="52" t="str">
        <f t="shared" si="26"/>
        <v>All CBUs</v>
      </c>
      <c r="D443" s="52" t="str">
        <f t="shared" si="27"/>
        <v>XACTO</v>
      </c>
      <c r="E443" s="599"/>
      <c r="F443" s="457" t="s">
        <v>628</v>
      </c>
      <c r="G443" s="48">
        <v>527.53800000000001</v>
      </c>
      <c r="H443" s="48">
        <v>903.77800000000002</v>
      </c>
      <c r="I443" s="48">
        <v>497.851</v>
      </c>
      <c r="J443" s="48">
        <v>489.23899999999998</v>
      </c>
      <c r="K443" s="48">
        <v>1128.6400000000001</v>
      </c>
      <c r="L443" s="48">
        <v>1079.729</v>
      </c>
      <c r="M443" s="48">
        <v>841.24800000000005</v>
      </c>
      <c r="N443" s="48">
        <v>547.399</v>
      </c>
      <c r="O443" s="48">
        <v>452.745</v>
      </c>
      <c r="P443" s="48">
        <v>645.84100000000001</v>
      </c>
      <c r="Q443" s="48">
        <v>1267.0060000000001</v>
      </c>
      <c r="R443" s="48">
        <v>1019.103</v>
      </c>
      <c r="S443" s="48">
        <v>9400.1170000000002</v>
      </c>
    </row>
    <row r="444" spans="1:19" ht="13.5" thickBot="1">
      <c r="A444" s="236" t="str">
        <f t="shared" si="24"/>
        <v xml:space="preserve">All CBUs </v>
      </c>
      <c r="B444" s="52" t="str">
        <f t="shared" si="25"/>
        <v>All CBUsAll Brands</v>
      </c>
      <c r="C444" s="52" t="str">
        <f t="shared" si="26"/>
        <v>All CBUs</v>
      </c>
      <c r="D444" s="52" t="str">
        <f t="shared" si="27"/>
        <v>All Brands</v>
      </c>
      <c r="E444" s="600"/>
      <c r="F444" s="457" t="s">
        <v>599</v>
      </c>
      <c r="G444" s="48">
        <v>9940239.3949999902</v>
      </c>
      <c r="H444" s="48">
        <v>10530822.922</v>
      </c>
      <c r="I444" s="48">
        <v>10152673.348999999</v>
      </c>
      <c r="J444" s="48">
        <v>11278884.384</v>
      </c>
      <c r="K444" s="48">
        <v>11442495.989</v>
      </c>
      <c r="L444" s="48">
        <v>9972752.0120000001</v>
      </c>
      <c r="M444" s="48">
        <v>13074782.579</v>
      </c>
      <c r="N444" s="48">
        <v>12616786.681</v>
      </c>
      <c r="O444" s="48">
        <v>10478355.199999999</v>
      </c>
      <c r="P444" s="48">
        <v>11521673.436000001</v>
      </c>
      <c r="Q444" s="48">
        <v>10203867.805</v>
      </c>
      <c r="R444" s="48">
        <v>10024158.562999999</v>
      </c>
      <c r="S444" s="48">
        <v>131237492.315</v>
      </c>
    </row>
    <row r="445" spans="1:19">
      <c r="A445" s="236" t="str">
        <f t="shared" si="24"/>
        <v xml:space="preserve">42066 </v>
      </c>
      <c r="B445" s="52" t="str">
        <f t="shared" si="25"/>
        <v>42066All Brands</v>
      </c>
      <c r="C445" s="52">
        <f t="shared" si="26"/>
        <v>42066</v>
      </c>
      <c r="D445" s="52" t="str">
        <f t="shared" si="27"/>
        <v>All Brands</v>
      </c>
      <c r="E445" s="590">
        <v>42066</v>
      </c>
      <c r="F445" s="601"/>
      <c r="G445" s="601"/>
      <c r="H445" s="601"/>
      <c r="I445" s="601"/>
      <c r="J445" s="587" t="s">
        <v>671</v>
      </c>
      <c r="K445" s="601"/>
      <c r="L445" s="601"/>
      <c r="M445" s="601"/>
      <c r="N445" s="601"/>
      <c r="O445" s="586">
        <v>0.64563656999999997</v>
      </c>
      <c r="P445" s="601"/>
      <c r="Q445" s="601"/>
      <c r="R445" s="601"/>
      <c r="S445" s="601"/>
    </row>
    <row r="446" spans="1:19">
      <c r="A446" s="236" t="str">
        <f t="shared" si="24"/>
        <v>Other</v>
      </c>
      <c r="E446" s="456"/>
      <c r="F446" s="456"/>
      <c r="G446" s="456"/>
      <c r="H446" s="456"/>
      <c r="I446" s="456"/>
      <c r="J446" s="456"/>
      <c r="K446" s="456"/>
      <c r="L446" s="456"/>
      <c r="M446" s="456"/>
      <c r="N446" s="456"/>
      <c r="O446" s="456"/>
      <c r="P446" s="456"/>
      <c r="Q446" s="456"/>
      <c r="R446" s="456"/>
      <c r="S446" s="456"/>
    </row>
    <row r="447" spans="1:19">
      <c r="A447" s="236" t="str">
        <f t="shared" si="24"/>
        <v>Other</v>
      </c>
      <c r="E447" s="456"/>
      <c r="F447" s="456"/>
      <c r="G447" s="456"/>
      <c r="H447" s="456"/>
      <c r="I447" s="456"/>
      <c r="J447" s="456"/>
      <c r="K447" s="456"/>
      <c r="L447" s="456"/>
      <c r="M447" s="456"/>
      <c r="N447" s="456"/>
      <c r="O447" s="456"/>
      <c r="P447" s="456"/>
      <c r="Q447" s="456"/>
      <c r="R447" s="456"/>
      <c r="S447" s="456"/>
    </row>
    <row r="448" spans="1:19">
      <c r="A448" s="236" t="str">
        <f t="shared" si="24"/>
        <v>Other</v>
      </c>
      <c r="E448" s="456"/>
      <c r="F448" s="456"/>
      <c r="G448" s="456"/>
      <c r="H448" s="456"/>
      <c r="I448" s="456"/>
      <c r="J448" s="456"/>
      <c r="K448" s="456"/>
      <c r="L448" s="456"/>
      <c r="M448" s="456"/>
      <c r="N448" s="456"/>
      <c r="O448" s="456"/>
      <c r="P448" s="456"/>
      <c r="Q448" s="456"/>
      <c r="R448" s="456"/>
      <c r="S448" s="456"/>
    </row>
    <row r="449" spans="1:1">
      <c r="A449" s="236" t="str">
        <f t="shared" si="24"/>
        <v>Other</v>
      </c>
    </row>
    <row r="450" spans="1:1">
      <c r="A450" s="236" t="str">
        <f t="shared" si="24"/>
        <v>Other</v>
      </c>
    </row>
    <row r="451" spans="1:1">
      <c r="A451" s="236" t="str">
        <f t="shared" si="24"/>
        <v>Other</v>
      </c>
    </row>
    <row r="2049" spans="17:19">
      <c r="Q2049" s="586">
        <v>0.39075230999999999</v>
      </c>
      <c r="R2049" s="601"/>
      <c r="S2049" s="601"/>
    </row>
  </sheetData>
  <autoFilter ref="A3:U451" xr:uid="{00000000-0009-0000-0000-000013000000}">
    <filterColumn colId="4" showButton="0"/>
  </autoFilter>
  <mergeCells count="25">
    <mergeCell ref="E177:E194"/>
    <mergeCell ref="E195:E207"/>
    <mergeCell ref="E208:E220"/>
    <mergeCell ref="E221:E250"/>
    <mergeCell ref="E312:E321"/>
    <mergeCell ref="E251:E271"/>
    <mergeCell ref="E272:E287"/>
    <mergeCell ref="E288:E311"/>
    <mergeCell ref="E110:E124"/>
    <mergeCell ref="E125:E134"/>
    <mergeCell ref="E135:E141"/>
    <mergeCell ref="E142:E165"/>
    <mergeCell ref="E166:E176"/>
    <mergeCell ref="E3:F3"/>
    <mergeCell ref="E4:E19"/>
    <mergeCell ref="E20:E62"/>
    <mergeCell ref="E63:E81"/>
    <mergeCell ref="E82:E109"/>
    <mergeCell ref="Q2049:S2049"/>
    <mergeCell ref="J445:N445"/>
    <mergeCell ref="O445:S445"/>
    <mergeCell ref="E322:E328"/>
    <mergeCell ref="E329:E349"/>
    <mergeCell ref="E350:E444"/>
    <mergeCell ref="E445:I4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35"/>
  <sheetViews>
    <sheetView showGridLines="0" workbookViewId="0" xr3:uid="{958C4451-9541-5A59-BF78-D2F731DF1C81}">
      <selection activeCell="P22" sqref="P22"/>
    </sheetView>
  </sheetViews>
  <sheetFormatPr defaultRowHeight="12.75"/>
  <cols>
    <col min="1" max="1" width="9.140625" customWidth="1"/>
    <col min="2" max="2" width="23.5703125" bestFit="1" customWidth="1"/>
  </cols>
  <sheetData>
    <row r="3" spans="2:11">
      <c r="B3" s="4" t="s">
        <v>26</v>
      </c>
      <c r="C3" s="456"/>
      <c r="D3" s="456"/>
      <c r="E3" s="456"/>
      <c r="F3" s="456"/>
      <c r="G3" s="456"/>
      <c r="H3" s="456"/>
      <c r="I3" s="456"/>
      <c r="J3" s="456"/>
      <c r="K3" s="456"/>
    </row>
    <row r="5" spans="2:11">
      <c r="B5" s="36"/>
      <c r="C5" s="97"/>
      <c r="D5" s="97"/>
      <c r="E5" s="97"/>
      <c r="F5" s="97"/>
      <c r="G5" s="97"/>
      <c r="H5" s="97"/>
      <c r="I5" s="97"/>
      <c r="J5" s="97"/>
      <c r="K5" s="98"/>
    </row>
    <row r="6" spans="2:11">
      <c r="B6" s="37"/>
      <c r="C6" s="3"/>
      <c r="D6" s="3"/>
      <c r="E6" s="3"/>
      <c r="F6" s="3"/>
      <c r="G6" s="3"/>
      <c r="H6" s="3"/>
      <c r="I6" s="3"/>
      <c r="J6" s="3"/>
      <c r="K6" s="38"/>
    </row>
    <row r="7" spans="2:11">
      <c r="B7" s="37"/>
      <c r="C7" s="3"/>
      <c r="D7" s="3"/>
      <c r="E7" s="3"/>
      <c r="F7" s="3"/>
      <c r="G7" s="3"/>
      <c r="H7" s="3"/>
      <c r="I7" s="3"/>
      <c r="J7" s="3"/>
      <c r="K7" s="38"/>
    </row>
    <row r="8" spans="2:11">
      <c r="B8" s="37"/>
      <c r="C8" s="3"/>
      <c r="D8" s="3"/>
      <c r="E8" s="3"/>
      <c r="F8" s="3"/>
      <c r="G8" s="3"/>
      <c r="H8" s="3"/>
      <c r="I8" s="3"/>
      <c r="J8" s="3"/>
      <c r="K8" s="38"/>
    </row>
    <row r="9" spans="2:11">
      <c r="B9" s="37"/>
      <c r="C9" s="3"/>
      <c r="D9" s="3"/>
      <c r="E9" s="3"/>
      <c r="F9" s="3"/>
      <c r="G9" s="3"/>
      <c r="H9" s="3"/>
      <c r="I9" s="3"/>
      <c r="J9" s="3"/>
      <c r="K9" s="38"/>
    </row>
    <row r="10" spans="2:11">
      <c r="B10" s="37"/>
      <c r="C10" s="3"/>
      <c r="D10" s="3"/>
      <c r="E10" s="3"/>
      <c r="F10" s="3"/>
      <c r="G10" s="3"/>
      <c r="H10" s="3"/>
      <c r="I10" s="3"/>
      <c r="J10" s="3"/>
      <c r="K10" s="38"/>
    </row>
    <row r="11" spans="2:11">
      <c r="B11" s="37"/>
      <c r="C11" s="3"/>
      <c r="D11" s="3"/>
      <c r="E11" s="3"/>
      <c r="F11" s="3"/>
      <c r="G11" s="3"/>
      <c r="H11" s="3"/>
      <c r="I11" s="3"/>
      <c r="J11" s="3"/>
      <c r="K11" s="38"/>
    </row>
    <row r="12" spans="2:11">
      <c r="B12" s="37"/>
      <c r="C12" s="3"/>
      <c r="D12" s="3"/>
      <c r="E12" s="3"/>
      <c r="F12" s="3"/>
      <c r="G12" s="3"/>
      <c r="H12" s="3"/>
      <c r="I12" s="3"/>
      <c r="J12" s="3"/>
      <c r="K12" s="38"/>
    </row>
    <row r="13" spans="2:11">
      <c r="B13" s="37"/>
      <c r="C13" s="3"/>
      <c r="D13" s="3"/>
      <c r="E13" s="3"/>
      <c r="F13" s="3"/>
      <c r="G13" s="3"/>
      <c r="H13" s="3"/>
      <c r="I13" s="3"/>
      <c r="J13" s="3"/>
      <c r="K13" s="38"/>
    </row>
    <row r="14" spans="2:11">
      <c r="B14" s="37"/>
      <c r="C14" s="3"/>
      <c r="D14" s="3"/>
      <c r="E14" s="3"/>
      <c r="F14" s="3"/>
      <c r="G14" s="3"/>
      <c r="H14" s="3"/>
      <c r="I14" s="3"/>
      <c r="J14" s="3"/>
      <c r="K14" s="38"/>
    </row>
    <row r="15" spans="2:11">
      <c r="B15" s="37"/>
      <c r="C15" s="3"/>
      <c r="D15" s="3"/>
      <c r="E15" s="3"/>
      <c r="F15" s="3"/>
      <c r="G15" s="3"/>
      <c r="H15" s="3"/>
      <c r="I15" s="3"/>
      <c r="J15" s="3"/>
      <c r="K15" s="38"/>
    </row>
    <row r="16" spans="2:11">
      <c r="B16" s="40"/>
      <c r="C16" s="153"/>
      <c r="D16" s="153"/>
      <c r="E16" s="153"/>
      <c r="F16" s="153"/>
      <c r="G16" s="153"/>
      <c r="H16" s="153"/>
      <c r="I16" s="153"/>
      <c r="J16" s="153"/>
      <c r="K16" s="41"/>
    </row>
    <row r="21" spans="2:11" s="56" customFormat="1">
      <c r="B21" s="4" t="s">
        <v>27</v>
      </c>
      <c r="C21" s="456"/>
      <c r="D21" s="456"/>
      <c r="E21" s="456"/>
      <c r="F21" s="456"/>
      <c r="G21" s="456"/>
      <c r="H21" s="456"/>
      <c r="I21" s="456"/>
      <c r="J21" s="456"/>
      <c r="K21" s="456"/>
    </row>
    <row r="22" spans="2:11" s="56" customFormat="1">
      <c r="B22" s="456"/>
      <c r="C22" s="456"/>
      <c r="D22" s="456"/>
      <c r="E22" s="456"/>
      <c r="F22" s="456"/>
      <c r="G22" s="456"/>
      <c r="H22" s="456"/>
      <c r="I22" s="456"/>
      <c r="J22" s="456"/>
      <c r="K22" s="456"/>
    </row>
    <row r="23" spans="2:11" s="56" customFormat="1">
      <c r="B23" s="36"/>
      <c r="C23" s="97"/>
      <c r="D23" s="97"/>
      <c r="E23" s="97"/>
      <c r="F23" s="97"/>
      <c r="G23" s="97"/>
      <c r="H23" s="97"/>
      <c r="I23" s="97"/>
      <c r="J23" s="97"/>
      <c r="K23" s="98"/>
    </row>
    <row r="24" spans="2:11" s="56" customFormat="1">
      <c r="B24" s="37"/>
      <c r="C24" s="3"/>
      <c r="D24" s="3"/>
      <c r="E24" s="3"/>
      <c r="F24" s="3"/>
      <c r="G24" s="3"/>
      <c r="H24" s="3"/>
      <c r="I24" s="3"/>
      <c r="J24" s="3"/>
      <c r="K24" s="38"/>
    </row>
    <row r="25" spans="2:11" s="56" customFormat="1">
      <c r="B25" s="37"/>
      <c r="C25" s="3"/>
      <c r="D25" s="3"/>
      <c r="E25" s="3"/>
      <c r="F25" s="3"/>
      <c r="G25" s="3"/>
      <c r="H25" s="3"/>
      <c r="I25" s="3"/>
      <c r="J25" s="3"/>
      <c r="K25" s="38"/>
    </row>
    <row r="26" spans="2:11" s="56" customFormat="1">
      <c r="B26" s="37"/>
      <c r="C26" s="3"/>
      <c r="D26" s="3"/>
      <c r="E26" s="3"/>
      <c r="F26" s="3"/>
      <c r="G26" s="3"/>
      <c r="H26" s="3"/>
      <c r="I26" s="3"/>
      <c r="J26" s="3"/>
      <c r="K26" s="38"/>
    </row>
    <row r="27" spans="2:11" s="56" customFormat="1">
      <c r="B27" s="37"/>
      <c r="C27" s="3"/>
      <c r="D27" s="3"/>
      <c r="E27" s="3"/>
      <c r="F27" s="3"/>
      <c r="G27" s="3"/>
      <c r="H27" s="3"/>
      <c r="I27" s="3"/>
      <c r="J27" s="3"/>
      <c r="K27" s="38"/>
    </row>
    <row r="28" spans="2:11" s="56" customFormat="1">
      <c r="B28" s="37"/>
      <c r="C28" s="3"/>
      <c r="D28" s="3"/>
      <c r="E28" s="3"/>
      <c r="F28" s="3"/>
      <c r="G28" s="3"/>
      <c r="H28" s="3"/>
      <c r="I28" s="3"/>
      <c r="J28" s="3"/>
      <c r="K28" s="38"/>
    </row>
    <row r="29" spans="2:11" s="56" customFormat="1">
      <c r="B29" s="37"/>
      <c r="C29" s="3"/>
      <c r="D29" s="3"/>
      <c r="E29" s="3"/>
      <c r="F29" s="3"/>
      <c r="G29" s="3"/>
      <c r="H29" s="3"/>
      <c r="I29" s="3"/>
      <c r="J29" s="3"/>
      <c r="K29" s="38"/>
    </row>
    <row r="30" spans="2:11" s="56" customFormat="1">
      <c r="B30" s="37"/>
      <c r="C30" s="3"/>
      <c r="D30" s="3"/>
      <c r="E30" s="3"/>
      <c r="F30" s="3"/>
      <c r="G30" s="3"/>
      <c r="H30" s="3"/>
      <c r="I30" s="3"/>
      <c r="J30" s="3"/>
      <c r="K30" s="38"/>
    </row>
    <row r="31" spans="2:11" s="56" customFormat="1">
      <c r="B31" s="37"/>
      <c r="C31" s="3"/>
      <c r="D31" s="3"/>
      <c r="E31" s="3"/>
      <c r="F31" s="3"/>
      <c r="G31" s="3"/>
      <c r="H31" s="3"/>
      <c r="I31" s="3"/>
      <c r="J31" s="3"/>
      <c r="K31" s="38"/>
    </row>
    <row r="32" spans="2:11" s="56" customFormat="1">
      <c r="B32" s="37"/>
      <c r="C32" s="3"/>
      <c r="D32" s="3"/>
      <c r="E32" s="3"/>
      <c r="F32" s="3"/>
      <c r="G32" s="3"/>
      <c r="H32" s="3"/>
      <c r="I32" s="3"/>
      <c r="J32" s="3"/>
      <c r="K32" s="38"/>
    </row>
    <row r="33" spans="2:11" s="56" customFormat="1">
      <c r="B33" s="37"/>
      <c r="C33" s="3"/>
      <c r="D33" s="3"/>
      <c r="E33" s="3"/>
      <c r="F33" s="3"/>
      <c r="G33" s="3"/>
      <c r="H33" s="3"/>
      <c r="I33" s="3"/>
      <c r="J33" s="3"/>
      <c r="K33" s="38"/>
    </row>
    <row r="34" spans="2:11" s="56" customFormat="1">
      <c r="B34" s="40"/>
      <c r="C34" s="153"/>
      <c r="D34" s="153"/>
      <c r="E34" s="153"/>
      <c r="F34" s="153"/>
      <c r="G34" s="153"/>
      <c r="H34" s="153"/>
      <c r="I34" s="153"/>
      <c r="J34" s="153"/>
      <c r="K34" s="41"/>
    </row>
    <row r="35" spans="2:11" s="56" customFormat="1">
      <c r="B35" s="456"/>
      <c r="C35" s="456"/>
      <c r="D35" s="456"/>
      <c r="E35" s="456"/>
      <c r="F35" s="456"/>
      <c r="G35" s="456"/>
      <c r="H35" s="456"/>
      <c r="I35" s="456"/>
      <c r="J35" s="456"/>
      <c r="K35" s="45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451"/>
  <sheetViews>
    <sheetView workbookViewId="0" xr3:uid="{731C365F-4EDE-5636-9D2D-917179ED8537}">
      <pane ySplit="3" topLeftCell="A4" activePane="bottomLeft" state="frozen"/>
      <selection pane="bottomLeft" activeCell="C4" sqref="C4:D4"/>
    </sheetView>
  </sheetViews>
  <sheetFormatPr defaultRowHeight="12.75" outlineLevelCol="1"/>
  <cols>
    <col min="1" max="1" width="15" style="199" bestFit="1" customWidth="1"/>
    <col min="2" max="2" width="41.140625" style="232" bestFit="1" customWidth="1"/>
    <col min="3" max="3" width="22.42578125" style="232" bestFit="1" customWidth="1"/>
    <col min="4" max="4" width="32" style="232" bestFit="1" customWidth="1"/>
    <col min="5" max="5" width="44.42578125" style="199" bestFit="1" customWidth="1"/>
    <col min="6" max="6" width="31.85546875" style="199" bestFit="1" customWidth="1"/>
    <col min="7" max="7" width="11.28515625" style="199" hidden="1" customWidth="1" outlineLevel="1"/>
    <col min="8" max="8" width="12.42578125" style="199" hidden="1" customWidth="1" outlineLevel="1"/>
    <col min="9" max="9" width="11.28515625" style="199" hidden="1" customWidth="1" outlineLevel="1"/>
    <col min="10" max="13" width="12.42578125" style="199" hidden="1" customWidth="1" outlineLevel="1"/>
    <col min="14" max="14" width="11.28515625" style="199" hidden="1" customWidth="1" outlineLevel="1"/>
    <col min="15" max="18" width="12.42578125" style="199" hidden="1" customWidth="1" outlineLevel="1"/>
    <col min="19" max="19" width="13.5703125" style="199" bestFit="1" customWidth="1" collapsed="1"/>
    <col min="20" max="20" width="1.85546875" customWidth="1"/>
    <col min="22" max="22" width="12.140625" bestFit="1" customWidth="1"/>
  </cols>
  <sheetData>
    <row r="1" spans="1:22">
      <c r="A1" s="456"/>
      <c r="E1" s="43" t="s">
        <v>243</v>
      </c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</row>
    <row r="2" spans="1:22" ht="13.5" thickBot="1">
      <c r="A2" s="456"/>
      <c r="E2" s="44" t="s">
        <v>254</v>
      </c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</row>
    <row r="3" spans="1:22" ht="13.5" thickBot="1">
      <c r="A3" s="456"/>
      <c r="E3" s="591" t="s">
        <v>255</v>
      </c>
      <c r="F3" s="596"/>
      <c r="G3" s="452" t="s">
        <v>672</v>
      </c>
      <c r="H3" s="452" t="s">
        <v>673</v>
      </c>
      <c r="I3" s="452" t="s">
        <v>577</v>
      </c>
      <c r="J3" s="452" t="s">
        <v>578</v>
      </c>
      <c r="K3" s="452" t="s">
        <v>579</v>
      </c>
      <c r="L3" s="452" t="s">
        <v>580</v>
      </c>
      <c r="M3" s="452" t="s">
        <v>581</v>
      </c>
      <c r="N3" s="452" t="s">
        <v>582</v>
      </c>
      <c r="O3" s="452" t="s">
        <v>583</v>
      </c>
      <c r="P3" s="452" t="s">
        <v>584</v>
      </c>
      <c r="Q3" s="452" t="s">
        <v>585</v>
      </c>
      <c r="R3" s="452" t="s">
        <v>586</v>
      </c>
      <c r="S3" s="457" t="s">
        <v>221</v>
      </c>
      <c r="T3" s="456"/>
      <c r="U3" s="234" t="s">
        <v>33</v>
      </c>
      <c r="V3" s="234" t="s">
        <v>573</v>
      </c>
    </row>
    <row r="4" spans="1:22" ht="13.5" thickBot="1">
      <c r="A4" s="236" t="str">
        <f>C4&amp;IF(D4="WINSOR &amp; NEWTON","WINSOR &amp; NEWTON",IF(D4="LIQUITEX","LIQUITEX",IF(D4="L&amp;B","L&amp;B",IF(D4="SNAZAROO","SNAZAROO",IF(D4="REEVES","REEVES",IF(D4="LETRASET","LETRASET",IF(D4="CONTE A PARIS","CONTE A PARIS",IF(D4="All Brands"," ", "Other"))))))))</f>
        <v>APAC EXPOther</v>
      </c>
      <c r="B4" s="233" t="str">
        <f>C4&amp;D4</f>
        <v>APAC EXPCOMPONENTS</v>
      </c>
      <c r="C4" s="233" t="str">
        <f>IF(E4="",C3,E4)</f>
        <v>APAC EXP</v>
      </c>
      <c r="D4" s="233" t="str">
        <f>IF(F4="",D3,F4)</f>
        <v>COMPONENTS</v>
      </c>
      <c r="E4" s="588" t="s">
        <v>165</v>
      </c>
      <c r="F4" s="452" t="s">
        <v>589</v>
      </c>
      <c r="G4" s="46"/>
      <c r="H4" s="46"/>
      <c r="I4" s="46"/>
      <c r="J4" s="46"/>
      <c r="K4" s="46"/>
      <c r="L4" s="47">
        <v>-731.83399999999995</v>
      </c>
      <c r="M4" s="46"/>
      <c r="N4" s="46"/>
      <c r="O4" s="46"/>
      <c r="P4" s="46"/>
      <c r="Q4" s="46"/>
      <c r="R4" s="46"/>
      <c r="S4" s="48">
        <v>-731.83399999999995</v>
      </c>
      <c r="T4" s="456"/>
      <c r="U4" s="456">
        <f>G4+H4</f>
        <v>0</v>
      </c>
      <c r="V4" s="231">
        <f>S4-U4</f>
        <v>-731.83399999999995</v>
      </c>
    </row>
    <row r="5" spans="1:22" ht="13.5" thickBot="1">
      <c r="A5" s="236" t="str">
        <f t="shared" ref="A5:A68" si="0">C5&amp;IF(D5="WINSOR &amp; NEWTON","WINSOR &amp; NEWTON",IF(D5="LIQUITEX","LIQUITEX",IF(D5="L&amp;B","L&amp;B",IF(D5="SNAZAROO","SNAZAROO",IF(D5="REEVES","REEVES",IF(D5="LETRASET","LETRASET",IF(D5="CONTE A PARIS","CONTE A PARIS",IF(D5="All Brands"," ", "Other"))))))))</f>
        <v>APAC EXPCONTE A PARIS</v>
      </c>
      <c r="B5" s="233" t="str">
        <f t="shared" ref="B5:B68" si="1">C5&amp;D5</f>
        <v>APAC EXPCONTE A PARIS</v>
      </c>
      <c r="C5" s="233" t="str">
        <f t="shared" ref="C5:C68" si="2">IF(E5="",C4,E5)</f>
        <v>APAC EXP</v>
      </c>
      <c r="D5" s="233" t="str">
        <f t="shared" ref="D5:D68" si="3">IF(F5="",D4,F5)</f>
        <v>CONTE A PARIS</v>
      </c>
      <c r="E5" s="597"/>
      <c r="F5" s="452" t="s">
        <v>590</v>
      </c>
      <c r="G5" s="47">
        <v>7100.95</v>
      </c>
      <c r="H5" s="47">
        <v>4054.2310000000002</v>
      </c>
      <c r="I5" s="47">
        <v>7433.9080000000004</v>
      </c>
      <c r="J5" s="47">
        <v>4784.1279999999997</v>
      </c>
      <c r="K5" s="47">
        <v>16714.903999999999</v>
      </c>
      <c r="L5" s="47">
        <v>21951.986000000001</v>
      </c>
      <c r="M5" s="47">
        <v>5981.9629999999997</v>
      </c>
      <c r="N5" s="47">
        <v>2229.8919999999998</v>
      </c>
      <c r="O5" s="47">
        <v>4512.41</v>
      </c>
      <c r="P5" s="47">
        <v>11698.04</v>
      </c>
      <c r="Q5" s="47">
        <v>9934.7080000000005</v>
      </c>
      <c r="R5" s="47">
        <v>6607.15</v>
      </c>
      <c r="S5" s="48">
        <v>103004.27</v>
      </c>
      <c r="T5" s="456"/>
      <c r="U5" s="456">
        <f t="shared" ref="U5:U68" si="4">G5+H5</f>
        <v>11155.181</v>
      </c>
      <c r="V5" s="231">
        <f t="shared" ref="V5:V68" si="5">S5-U5</f>
        <v>91849.089000000007</v>
      </c>
    </row>
    <row r="6" spans="1:22" ht="13.5" thickBot="1">
      <c r="A6" s="236" t="str">
        <f t="shared" si="0"/>
        <v>APAC EXPOther</v>
      </c>
      <c r="B6" s="233" t="str">
        <f t="shared" si="1"/>
        <v>APAC EXPCREDITS</v>
      </c>
      <c r="C6" s="233" t="str">
        <f t="shared" si="2"/>
        <v>APAC EXP</v>
      </c>
      <c r="D6" s="233" t="str">
        <f t="shared" si="3"/>
        <v>CREDITS</v>
      </c>
      <c r="E6" s="597"/>
      <c r="F6" s="452" t="s">
        <v>591</v>
      </c>
      <c r="G6" s="46"/>
      <c r="H6" s="47">
        <v>-798.93299999999999</v>
      </c>
      <c r="I6" s="47">
        <v>-217.71600000000001</v>
      </c>
      <c r="J6" s="46"/>
      <c r="K6" s="47">
        <v>-19.725000000000001</v>
      </c>
      <c r="L6" s="47">
        <v>-284.3</v>
      </c>
      <c r="M6" s="46"/>
      <c r="N6" s="47">
        <v>-812.66200000000003</v>
      </c>
      <c r="O6" s="46"/>
      <c r="P6" s="46"/>
      <c r="Q6" s="47">
        <v>-1114.7429999999999</v>
      </c>
      <c r="R6" s="46"/>
      <c r="S6" s="48">
        <v>-3248.0790000000002</v>
      </c>
      <c r="T6" s="456"/>
      <c r="U6" s="456">
        <f t="shared" si="4"/>
        <v>-798.93299999999999</v>
      </c>
      <c r="V6" s="231">
        <f t="shared" si="5"/>
        <v>-2449.1460000000002</v>
      </c>
    </row>
    <row r="7" spans="1:22" ht="13.5" thickBot="1">
      <c r="A7" s="236" t="str">
        <f t="shared" si="0"/>
        <v>APAC EXPOther</v>
      </c>
      <c r="B7" s="233" t="str">
        <f t="shared" si="1"/>
        <v>APAC EXPCROWN</v>
      </c>
      <c r="C7" s="233" t="str">
        <f t="shared" si="2"/>
        <v>APAC EXP</v>
      </c>
      <c r="D7" s="233" t="str">
        <f t="shared" si="3"/>
        <v>CROWN</v>
      </c>
      <c r="E7" s="597"/>
      <c r="F7" s="452" t="s">
        <v>592</v>
      </c>
      <c r="G7" s="47">
        <v>26.83</v>
      </c>
      <c r="H7" s="46"/>
      <c r="I7" s="47">
        <v>8119.17</v>
      </c>
      <c r="J7" s="46"/>
      <c r="K7" s="46"/>
      <c r="L7" s="46"/>
      <c r="M7" s="47">
        <v>2033.16</v>
      </c>
      <c r="N7" s="46"/>
      <c r="O7" s="46"/>
      <c r="P7" s="47">
        <v>3755.11</v>
      </c>
      <c r="Q7" s="46"/>
      <c r="R7" s="46"/>
      <c r="S7" s="48">
        <v>13934.27</v>
      </c>
      <c r="T7" s="456"/>
      <c r="U7" s="456">
        <f t="shared" si="4"/>
        <v>26.83</v>
      </c>
      <c r="V7" s="231">
        <f t="shared" si="5"/>
        <v>13907.44</v>
      </c>
    </row>
    <row r="8" spans="1:22" ht="13.5" thickBot="1">
      <c r="A8" s="236" t="str">
        <f t="shared" si="0"/>
        <v>APAC EXPL&amp;B</v>
      </c>
      <c r="B8" s="233" t="str">
        <f t="shared" si="1"/>
        <v>APAC EXPL&amp;B</v>
      </c>
      <c r="C8" s="233" t="str">
        <f t="shared" si="2"/>
        <v>APAC EXP</v>
      </c>
      <c r="D8" s="233" t="str">
        <f t="shared" si="3"/>
        <v>L&amp;B</v>
      </c>
      <c r="E8" s="597"/>
      <c r="F8" s="452" t="s">
        <v>55</v>
      </c>
      <c r="G8" s="47">
        <v>22709.978999999999</v>
      </c>
      <c r="H8" s="47">
        <v>17788.46</v>
      </c>
      <c r="I8" s="47">
        <v>6363.0780000000004</v>
      </c>
      <c r="J8" s="47">
        <v>61870.237000000001</v>
      </c>
      <c r="K8" s="47">
        <v>24460.244999999999</v>
      </c>
      <c r="L8" s="47">
        <v>47560.544999999998</v>
      </c>
      <c r="M8" s="47">
        <v>12524.183000000001</v>
      </c>
      <c r="N8" s="47">
        <v>11020.666999999999</v>
      </c>
      <c r="O8" s="47">
        <v>35479.178999999996</v>
      </c>
      <c r="P8" s="47">
        <v>42160.722999999998</v>
      </c>
      <c r="Q8" s="47">
        <v>32123.082999999999</v>
      </c>
      <c r="R8" s="47">
        <v>19345.654999999999</v>
      </c>
      <c r="S8" s="48">
        <v>333406.03399999999</v>
      </c>
      <c r="T8" s="456"/>
      <c r="U8" s="456">
        <f t="shared" si="4"/>
        <v>40498.438999999998</v>
      </c>
      <c r="V8" s="231">
        <f t="shared" si="5"/>
        <v>292907.59499999997</v>
      </c>
    </row>
    <row r="9" spans="1:22" ht="13.5" thickBot="1">
      <c r="A9" s="236" t="str">
        <f t="shared" si="0"/>
        <v>APAC EXPLETRASET</v>
      </c>
      <c r="B9" s="233" t="str">
        <f t="shared" si="1"/>
        <v>APAC EXPLETRASET</v>
      </c>
      <c r="C9" s="233" t="str">
        <f t="shared" si="2"/>
        <v>APAC EXP</v>
      </c>
      <c r="D9" s="233" t="str">
        <f t="shared" si="3"/>
        <v>LETRASET</v>
      </c>
      <c r="E9" s="597"/>
      <c r="F9" s="452" t="s">
        <v>593</v>
      </c>
      <c r="G9" s="46"/>
      <c r="H9" s="47">
        <v>4186.38</v>
      </c>
      <c r="I9" s="47">
        <v>8331.48</v>
      </c>
      <c r="J9" s="47">
        <v>23.58</v>
      </c>
      <c r="K9" s="47">
        <v>5256.98</v>
      </c>
      <c r="L9" s="47">
        <v>12914.6</v>
      </c>
      <c r="M9" s="47">
        <v>10436.51</v>
      </c>
      <c r="N9" s="47">
        <v>6513.28</v>
      </c>
      <c r="O9" s="47">
        <v>2040.2</v>
      </c>
      <c r="P9" s="47">
        <v>18525.46</v>
      </c>
      <c r="Q9" s="47">
        <v>5709.42</v>
      </c>
      <c r="R9" s="47">
        <v>1839.85</v>
      </c>
      <c r="S9" s="48">
        <v>75777.740000000005</v>
      </c>
      <c r="T9" s="456"/>
      <c r="U9" s="456">
        <f t="shared" si="4"/>
        <v>4186.38</v>
      </c>
      <c r="V9" s="231">
        <f t="shared" si="5"/>
        <v>71591.360000000001</v>
      </c>
    </row>
    <row r="10" spans="1:22" ht="13.5" thickBot="1">
      <c r="A10" s="236" t="str">
        <f t="shared" si="0"/>
        <v>APAC EXPLIQUITEX</v>
      </c>
      <c r="B10" s="233" t="str">
        <f t="shared" si="1"/>
        <v>APAC EXPLIQUITEX</v>
      </c>
      <c r="C10" s="233" t="str">
        <f t="shared" si="2"/>
        <v>APAC EXP</v>
      </c>
      <c r="D10" s="233" t="str">
        <f t="shared" si="3"/>
        <v>LIQUITEX</v>
      </c>
      <c r="E10" s="597"/>
      <c r="F10" s="452" t="s">
        <v>79</v>
      </c>
      <c r="G10" s="47">
        <v>116721.493</v>
      </c>
      <c r="H10" s="47">
        <v>13596.263999999999</v>
      </c>
      <c r="I10" s="47">
        <v>23253.379000000001</v>
      </c>
      <c r="J10" s="47">
        <v>32278.973999999998</v>
      </c>
      <c r="K10" s="47">
        <v>84980.164999999994</v>
      </c>
      <c r="L10" s="47">
        <v>77132.092999999993</v>
      </c>
      <c r="M10" s="47">
        <v>52310.548999999999</v>
      </c>
      <c r="N10" s="47">
        <v>20845.972000000002</v>
      </c>
      <c r="O10" s="47">
        <v>63839.705000000002</v>
      </c>
      <c r="P10" s="47">
        <v>48638.633000000002</v>
      </c>
      <c r="Q10" s="47">
        <v>33991.885000000002</v>
      </c>
      <c r="R10" s="47">
        <v>71799.165999999997</v>
      </c>
      <c r="S10" s="48">
        <v>639388.27800000005</v>
      </c>
      <c r="T10" s="456"/>
      <c r="U10" s="456">
        <f t="shared" si="4"/>
        <v>130317.757</v>
      </c>
      <c r="V10" s="231">
        <f t="shared" si="5"/>
        <v>509070.52100000007</v>
      </c>
    </row>
    <row r="11" spans="1:22" ht="13.5" thickBot="1">
      <c r="A11" s="236" t="str">
        <f t="shared" si="0"/>
        <v>APAC EXPOther</v>
      </c>
      <c r="B11" s="233" t="str">
        <f t="shared" si="1"/>
        <v>APAC EXPMARKETING</v>
      </c>
      <c r="C11" s="233" t="str">
        <f t="shared" si="2"/>
        <v>APAC EXP</v>
      </c>
      <c r="D11" s="233" t="str">
        <f t="shared" si="3"/>
        <v>MARKETING</v>
      </c>
      <c r="E11" s="597"/>
      <c r="F11" s="452" t="s">
        <v>594</v>
      </c>
      <c r="G11" s="47">
        <v>0.02</v>
      </c>
      <c r="H11" s="47">
        <v>-4.1550000000000002</v>
      </c>
      <c r="I11" s="47">
        <v>81.59</v>
      </c>
      <c r="J11" s="47">
        <v>94.86</v>
      </c>
      <c r="K11" s="47">
        <v>0</v>
      </c>
      <c r="L11" s="47">
        <v>68.932000000000002</v>
      </c>
      <c r="M11" s="47">
        <v>5.96</v>
      </c>
      <c r="N11" s="47">
        <v>0.01</v>
      </c>
      <c r="O11" s="47">
        <v>81.906999999999996</v>
      </c>
      <c r="P11" s="47">
        <v>157.03399999999999</v>
      </c>
      <c r="Q11" s="47">
        <v>0.03</v>
      </c>
      <c r="R11" s="47">
        <v>40.11</v>
      </c>
      <c r="S11" s="48">
        <v>526.298</v>
      </c>
      <c r="T11" s="456"/>
      <c r="U11" s="456">
        <f t="shared" si="4"/>
        <v>-4.1350000000000007</v>
      </c>
      <c r="V11" s="231">
        <f t="shared" si="5"/>
        <v>530.43299999999999</v>
      </c>
    </row>
    <row r="12" spans="1:22" ht="13.5" thickBot="1">
      <c r="A12" s="236" t="str">
        <f t="shared" si="0"/>
        <v>APAC EXPOther</v>
      </c>
      <c r="B12" s="233" t="str">
        <f t="shared" si="1"/>
        <v>APAC EXPMICHAELS</v>
      </c>
      <c r="C12" s="233" t="str">
        <f t="shared" si="2"/>
        <v>APAC EXP</v>
      </c>
      <c r="D12" s="233" t="str">
        <f t="shared" si="3"/>
        <v>MICHAELS</v>
      </c>
      <c r="E12" s="597"/>
      <c r="F12" s="452" t="s">
        <v>595</v>
      </c>
      <c r="G12" s="46"/>
      <c r="H12" s="46"/>
      <c r="I12" s="47">
        <v>30012.317999999999</v>
      </c>
      <c r="J12" s="46"/>
      <c r="K12" s="46"/>
      <c r="L12" s="46"/>
      <c r="M12" s="46"/>
      <c r="N12" s="46"/>
      <c r="O12" s="46"/>
      <c r="P12" s="46"/>
      <c r="Q12" s="46"/>
      <c r="R12" s="46"/>
      <c r="S12" s="48">
        <v>30012.317999999999</v>
      </c>
      <c r="T12" s="456"/>
      <c r="U12" s="456">
        <f t="shared" si="4"/>
        <v>0</v>
      </c>
      <c r="V12" s="231">
        <f t="shared" si="5"/>
        <v>30012.317999999999</v>
      </c>
    </row>
    <row r="13" spans="1:22" ht="13.5" thickBot="1">
      <c r="A13" s="236" t="str">
        <f t="shared" si="0"/>
        <v>APAC EXPOther</v>
      </c>
      <c r="B13" s="233" t="str">
        <f t="shared" si="1"/>
        <v>APAC EXPMODERN OPTIONS</v>
      </c>
      <c r="C13" s="233" t="str">
        <f t="shared" si="2"/>
        <v>APAC EXP</v>
      </c>
      <c r="D13" s="233" t="str">
        <f t="shared" si="3"/>
        <v>MODERN OPTIONS</v>
      </c>
      <c r="E13" s="597"/>
      <c r="F13" s="452" t="s">
        <v>596</v>
      </c>
      <c r="G13" s="46"/>
      <c r="H13" s="46"/>
      <c r="I13" s="46"/>
      <c r="J13" s="46"/>
      <c r="K13" s="46"/>
      <c r="L13" s="46"/>
      <c r="M13" s="46"/>
      <c r="N13" s="46"/>
      <c r="O13" s="46"/>
      <c r="P13" s="47">
        <v>324.72000000000003</v>
      </c>
      <c r="Q13" s="46"/>
      <c r="R13" s="46"/>
      <c r="S13" s="48">
        <v>324.72000000000003</v>
      </c>
      <c r="T13" s="456"/>
      <c r="U13" s="456">
        <f t="shared" si="4"/>
        <v>0</v>
      </c>
      <c r="V13" s="231">
        <f t="shared" si="5"/>
        <v>324.72000000000003</v>
      </c>
    </row>
    <row r="14" spans="1:22" ht="13.5" thickBot="1">
      <c r="A14" s="236" t="str">
        <f t="shared" si="0"/>
        <v>APAC EXPREEVES</v>
      </c>
      <c r="B14" s="233" t="str">
        <f t="shared" si="1"/>
        <v>APAC EXPREEVES</v>
      </c>
      <c r="C14" s="233" t="str">
        <f t="shared" si="2"/>
        <v>APAC EXP</v>
      </c>
      <c r="D14" s="233" t="str">
        <f t="shared" si="3"/>
        <v>REEVES</v>
      </c>
      <c r="E14" s="597"/>
      <c r="F14" s="452" t="s">
        <v>173</v>
      </c>
      <c r="G14" s="47">
        <v>23404.788</v>
      </c>
      <c r="H14" s="47">
        <v>42046.171000000002</v>
      </c>
      <c r="I14" s="47">
        <v>1358.83</v>
      </c>
      <c r="J14" s="47">
        <v>51111.836000000003</v>
      </c>
      <c r="K14" s="47">
        <v>93740.088000000003</v>
      </c>
      <c r="L14" s="47">
        <v>90034.792000000001</v>
      </c>
      <c r="M14" s="47">
        <v>97476.437000000005</v>
      </c>
      <c r="N14" s="47">
        <v>78684.948999999993</v>
      </c>
      <c r="O14" s="47">
        <v>66256.717999999993</v>
      </c>
      <c r="P14" s="47">
        <v>72214.338000000003</v>
      </c>
      <c r="Q14" s="47">
        <v>34899.385999999999</v>
      </c>
      <c r="R14" s="47">
        <v>36902.089999999997</v>
      </c>
      <c r="S14" s="48">
        <v>688130.42299999995</v>
      </c>
      <c r="T14" s="456"/>
      <c r="U14" s="456">
        <f t="shared" si="4"/>
        <v>65450.959000000003</v>
      </c>
      <c r="V14" s="231">
        <f t="shared" si="5"/>
        <v>622679.46399999992</v>
      </c>
    </row>
    <row r="15" spans="1:22" ht="13.5" thickBot="1">
      <c r="A15" s="236" t="str">
        <f t="shared" si="0"/>
        <v>APAC EXPSNAZAROO</v>
      </c>
      <c r="B15" s="233" t="str">
        <f t="shared" si="1"/>
        <v>APAC EXPSNAZAROO</v>
      </c>
      <c r="C15" s="233" t="str">
        <f t="shared" si="2"/>
        <v>APAC EXP</v>
      </c>
      <c r="D15" s="233" t="str">
        <f t="shared" si="3"/>
        <v>SNAZAROO</v>
      </c>
      <c r="E15" s="597"/>
      <c r="F15" s="452" t="s">
        <v>101</v>
      </c>
      <c r="G15" s="47">
        <v>6485.66</v>
      </c>
      <c r="H15" s="47">
        <v>7803.87</v>
      </c>
      <c r="I15" s="47">
        <v>3538.64</v>
      </c>
      <c r="J15" s="47">
        <v>14289.24</v>
      </c>
      <c r="K15" s="47">
        <v>15746.998</v>
      </c>
      <c r="L15" s="47">
        <v>20476.560000000001</v>
      </c>
      <c r="M15" s="47">
        <v>16538.07</v>
      </c>
      <c r="N15" s="47">
        <v>9262.4599999999991</v>
      </c>
      <c r="O15" s="47">
        <v>7869.05</v>
      </c>
      <c r="P15" s="47">
        <v>8567.8799999999992</v>
      </c>
      <c r="Q15" s="47">
        <v>10681.7</v>
      </c>
      <c r="R15" s="47">
        <v>7481.3320000000003</v>
      </c>
      <c r="S15" s="48">
        <v>128741.46</v>
      </c>
      <c r="T15" s="456"/>
      <c r="U15" s="456">
        <f t="shared" si="4"/>
        <v>14289.529999999999</v>
      </c>
      <c r="V15" s="231">
        <f t="shared" si="5"/>
        <v>114451.93000000001</v>
      </c>
    </row>
    <row r="16" spans="1:22" ht="13.5" thickBot="1">
      <c r="A16" s="236" t="str">
        <f t="shared" si="0"/>
        <v>APAC EXPOther</v>
      </c>
      <c r="B16" s="233" t="str">
        <f t="shared" si="1"/>
        <v>APAC EXPTULIP</v>
      </c>
      <c r="C16" s="233" t="str">
        <f t="shared" si="2"/>
        <v>APAC EXP</v>
      </c>
      <c r="D16" s="233" t="str">
        <f t="shared" si="3"/>
        <v>TULIP</v>
      </c>
      <c r="E16" s="597"/>
      <c r="F16" s="452" t="s">
        <v>598</v>
      </c>
      <c r="G16" s="46"/>
      <c r="H16" s="47">
        <v>-51.625999999999998</v>
      </c>
      <c r="I16" s="47">
        <v>110.02800000000001</v>
      </c>
      <c r="J16" s="47">
        <v>1270.336</v>
      </c>
      <c r="K16" s="47">
        <v>1002.64</v>
      </c>
      <c r="L16" s="47">
        <v>130.03299999999999</v>
      </c>
      <c r="M16" s="46"/>
      <c r="N16" s="46"/>
      <c r="O16" s="46"/>
      <c r="P16" s="46"/>
      <c r="Q16" s="46"/>
      <c r="R16" s="46"/>
      <c r="S16" s="48">
        <v>2461.4110000000001</v>
      </c>
      <c r="T16" s="456"/>
      <c r="U16" s="456">
        <f t="shared" si="4"/>
        <v>-51.625999999999998</v>
      </c>
      <c r="V16" s="231">
        <f t="shared" si="5"/>
        <v>2513.0370000000003</v>
      </c>
    </row>
    <row r="17" spans="1:22" ht="13.5" thickBot="1">
      <c r="A17" s="236" t="str">
        <f t="shared" si="0"/>
        <v>APAC EXPWINSOR &amp; NEWTON</v>
      </c>
      <c r="B17" s="233" t="str">
        <f t="shared" si="1"/>
        <v>APAC EXPWINSOR &amp; NEWTON</v>
      </c>
      <c r="C17" s="233" t="str">
        <f t="shared" si="2"/>
        <v>APAC EXP</v>
      </c>
      <c r="D17" s="233" t="str">
        <f t="shared" si="3"/>
        <v>WINSOR &amp; NEWTON</v>
      </c>
      <c r="E17" s="597"/>
      <c r="F17" s="452" t="s">
        <v>68</v>
      </c>
      <c r="G17" s="47">
        <v>45375.783000000003</v>
      </c>
      <c r="H17" s="47">
        <v>99417.888999999996</v>
      </c>
      <c r="I17" s="47">
        <v>161175.35999999999</v>
      </c>
      <c r="J17" s="47">
        <v>118249.71400000001</v>
      </c>
      <c r="K17" s="47">
        <v>175718.59599999999</v>
      </c>
      <c r="L17" s="47">
        <v>186197.90299999999</v>
      </c>
      <c r="M17" s="47">
        <v>187159.47099999999</v>
      </c>
      <c r="N17" s="47">
        <v>159176.17800000001</v>
      </c>
      <c r="O17" s="47">
        <v>228178.70499999999</v>
      </c>
      <c r="P17" s="47">
        <v>117883.935</v>
      </c>
      <c r="Q17" s="47">
        <v>157943.6</v>
      </c>
      <c r="R17" s="47">
        <v>285200.44799999997</v>
      </c>
      <c r="S17" s="48">
        <v>1921677.5819999999</v>
      </c>
      <c r="T17" s="456"/>
      <c r="U17" s="456">
        <f t="shared" si="4"/>
        <v>144793.67199999999</v>
      </c>
      <c r="V17" s="231">
        <f t="shared" si="5"/>
        <v>1776883.91</v>
      </c>
    </row>
    <row r="18" spans="1:22" ht="13.5" thickBot="1">
      <c r="A18" s="236" t="str">
        <f t="shared" si="0"/>
        <v xml:space="preserve">APAC EXP </v>
      </c>
      <c r="B18" s="233" t="str">
        <f t="shared" si="1"/>
        <v>APAC EXPAll Brands</v>
      </c>
      <c r="C18" s="233" t="str">
        <f t="shared" si="2"/>
        <v>APAC EXP</v>
      </c>
      <c r="D18" s="233" t="str">
        <f t="shared" si="3"/>
        <v>All Brands</v>
      </c>
      <c r="E18" s="598"/>
      <c r="F18" s="197" t="s">
        <v>599</v>
      </c>
      <c r="G18" s="50">
        <v>221825.503</v>
      </c>
      <c r="H18" s="50">
        <v>188038.55100000001</v>
      </c>
      <c r="I18" s="50">
        <v>249560.065</v>
      </c>
      <c r="J18" s="50">
        <v>283972.90500000003</v>
      </c>
      <c r="K18" s="50">
        <v>417600.891</v>
      </c>
      <c r="L18" s="50">
        <v>455451.31</v>
      </c>
      <c r="M18" s="50">
        <v>384466.30300000001</v>
      </c>
      <c r="N18" s="50">
        <v>286920.74599999998</v>
      </c>
      <c r="O18" s="50">
        <v>408257.87400000001</v>
      </c>
      <c r="P18" s="50">
        <v>323925.87300000002</v>
      </c>
      <c r="Q18" s="50">
        <v>284169.06900000002</v>
      </c>
      <c r="R18" s="50">
        <v>429215.80099999998</v>
      </c>
      <c r="S18" s="50">
        <v>3933404.8909999998</v>
      </c>
      <c r="T18" s="456"/>
      <c r="U18" s="456">
        <f t="shared" si="4"/>
        <v>409864.054</v>
      </c>
      <c r="V18" s="231">
        <f t="shared" si="5"/>
        <v>3523540.8369999998</v>
      </c>
    </row>
    <row r="19" spans="1:22" ht="13.5" thickBot="1">
      <c r="A19" s="236" t="str">
        <f t="shared" si="0"/>
        <v>BENELUXOther</v>
      </c>
      <c r="B19" s="233" t="str">
        <f t="shared" si="1"/>
        <v>BENELUXAD MARKER</v>
      </c>
      <c r="C19" s="233" t="str">
        <f t="shared" si="2"/>
        <v>BENELUX</v>
      </c>
      <c r="D19" s="233" t="str">
        <f t="shared" si="3"/>
        <v>AD MARKER</v>
      </c>
      <c r="E19" s="588" t="s">
        <v>158</v>
      </c>
      <c r="F19" s="452" t="s">
        <v>600</v>
      </c>
      <c r="G19" s="47">
        <v>1082.308</v>
      </c>
      <c r="H19" s="47">
        <v>290.56400000000002</v>
      </c>
      <c r="I19" s="47">
        <v>983.56799999999998</v>
      </c>
      <c r="J19" s="46"/>
      <c r="K19" s="46"/>
      <c r="L19" s="46"/>
      <c r="M19" s="46"/>
      <c r="N19" s="46"/>
      <c r="O19" s="46"/>
      <c r="P19" s="46"/>
      <c r="Q19" s="46"/>
      <c r="R19" s="46"/>
      <c r="S19" s="48">
        <v>2356.44</v>
      </c>
      <c r="T19" s="456"/>
      <c r="U19" s="456">
        <f t="shared" si="4"/>
        <v>1372.8720000000001</v>
      </c>
      <c r="V19" s="231">
        <f t="shared" si="5"/>
        <v>983.56799999999998</v>
      </c>
    </row>
    <row r="20" spans="1:22" ht="13.5" thickBot="1">
      <c r="A20" s="236" t="str">
        <f t="shared" si="0"/>
        <v>BENELUXOther</v>
      </c>
      <c r="B20" s="233" t="str">
        <f t="shared" si="1"/>
        <v>BENELUXARTCARE</v>
      </c>
      <c r="C20" s="233" t="str">
        <f t="shared" si="2"/>
        <v>BENELUX</v>
      </c>
      <c r="D20" s="233" t="str">
        <f t="shared" si="3"/>
        <v>ARTCARE</v>
      </c>
      <c r="E20" s="597"/>
      <c r="F20" s="452" t="s">
        <v>601</v>
      </c>
      <c r="G20" s="47">
        <v>2368.09</v>
      </c>
      <c r="H20" s="47">
        <v>909.22299999999996</v>
      </c>
      <c r="I20" s="47">
        <v>2656.578</v>
      </c>
      <c r="J20" s="47">
        <v>62.517000000000003</v>
      </c>
      <c r="K20" s="47">
        <v>663.62800000000004</v>
      </c>
      <c r="L20" s="46"/>
      <c r="M20" s="46"/>
      <c r="N20" s="46"/>
      <c r="O20" s="46"/>
      <c r="P20" s="46"/>
      <c r="Q20" s="46"/>
      <c r="R20" s="46"/>
      <c r="S20" s="48">
        <v>6660.0360000000001</v>
      </c>
      <c r="T20" s="456"/>
      <c r="U20" s="456">
        <f t="shared" si="4"/>
        <v>3277.3130000000001</v>
      </c>
      <c r="V20" s="231">
        <f t="shared" si="5"/>
        <v>3382.723</v>
      </c>
    </row>
    <row r="21" spans="1:22" ht="13.5" thickBot="1">
      <c r="A21" s="236" t="str">
        <f t="shared" si="0"/>
        <v>BENELUXOther</v>
      </c>
      <c r="B21" s="233" t="str">
        <f t="shared" si="1"/>
        <v>BENELUXARTOGRAPH</v>
      </c>
      <c r="C21" s="233" t="str">
        <f t="shared" si="2"/>
        <v>BENELUX</v>
      </c>
      <c r="D21" s="233" t="str">
        <f t="shared" si="3"/>
        <v>ARTOGRAPH</v>
      </c>
      <c r="E21" s="597"/>
      <c r="F21" s="452" t="s">
        <v>602</v>
      </c>
      <c r="G21" s="47">
        <v>5845.8410000000003</v>
      </c>
      <c r="H21" s="47">
        <v>6026.6660000000002</v>
      </c>
      <c r="I21" s="47">
        <v>8881.8289999999997</v>
      </c>
      <c r="J21" s="47">
        <v>4667.893</v>
      </c>
      <c r="K21" s="47">
        <v>2629.627</v>
      </c>
      <c r="L21" s="47">
        <v>4062.375</v>
      </c>
      <c r="M21" s="47">
        <v>968.58399999999995</v>
      </c>
      <c r="N21" s="47">
        <v>2703.6289999999999</v>
      </c>
      <c r="O21" s="47">
        <v>5539.5320000000002</v>
      </c>
      <c r="P21" s="47">
        <v>1587.383</v>
      </c>
      <c r="Q21" s="47">
        <v>2016.027</v>
      </c>
      <c r="R21" s="47">
        <v>1981.672</v>
      </c>
      <c r="S21" s="48">
        <v>46911.057999999997</v>
      </c>
      <c r="T21" s="456"/>
      <c r="U21" s="456">
        <f t="shared" si="4"/>
        <v>11872.507000000001</v>
      </c>
      <c r="V21" s="231">
        <f t="shared" si="5"/>
        <v>35038.550999999992</v>
      </c>
    </row>
    <row r="22" spans="1:22" ht="13.5" thickBot="1">
      <c r="A22" s="236" t="str">
        <f t="shared" si="0"/>
        <v>BENELUXOther</v>
      </c>
      <c r="B22" s="233" t="str">
        <f t="shared" si="1"/>
        <v>BENELUXARTWORKS</v>
      </c>
      <c r="C22" s="233" t="str">
        <f t="shared" si="2"/>
        <v>BENELUX</v>
      </c>
      <c r="D22" s="233" t="str">
        <f t="shared" si="3"/>
        <v>ARTWORKS</v>
      </c>
      <c r="E22" s="597"/>
      <c r="F22" s="452" t="s">
        <v>603</v>
      </c>
      <c r="G22" s="47">
        <v>2040.63</v>
      </c>
      <c r="H22" s="47">
        <v>4533.3090000000002</v>
      </c>
      <c r="I22" s="47">
        <v>3477.17</v>
      </c>
      <c r="J22" s="47">
        <v>5456.3280000000004</v>
      </c>
      <c r="K22" s="46"/>
      <c r="L22" s="46"/>
      <c r="M22" s="46"/>
      <c r="N22" s="46"/>
      <c r="O22" s="46"/>
      <c r="P22" s="46"/>
      <c r="Q22" s="46"/>
      <c r="R22" s="46"/>
      <c r="S22" s="48">
        <v>15507.437</v>
      </c>
      <c r="T22" s="456"/>
      <c r="U22" s="456">
        <f t="shared" si="4"/>
        <v>6573.9390000000003</v>
      </c>
      <c r="V22" s="231">
        <f t="shared" si="5"/>
        <v>8933.4979999999996</v>
      </c>
    </row>
    <row r="23" spans="1:22" ht="13.5" thickBot="1">
      <c r="A23" s="236" t="str">
        <f t="shared" si="0"/>
        <v>BENELUXOther</v>
      </c>
      <c r="B23" s="233" t="str">
        <f t="shared" si="1"/>
        <v>BENELUXASMODEE</v>
      </c>
      <c r="C23" s="233" t="str">
        <f t="shared" si="2"/>
        <v>BENELUX</v>
      </c>
      <c r="D23" s="233" t="str">
        <f t="shared" si="3"/>
        <v>ASMODEE</v>
      </c>
      <c r="E23" s="597"/>
      <c r="F23" s="452" t="s">
        <v>604</v>
      </c>
      <c r="G23" s="46"/>
      <c r="H23" s="46"/>
      <c r="I23" s="46"/>
      <c r="J23" s="46"/>
      <c r="K23" s="46"/>
      <c r="L23" s="46"/>
      <c r="M23" s="47">
        <v>51477.644</v>
      </c>
      <c r="N23" s="46"/>
      <c r="O23" s="46"/>
      <c r="P23" s="46"/>
      <c r="Q23" s="46"/>
      <c r="R23" s="46"/>
      <c r="S23" s="48">
        <v>51477.644</v>
      </c>
      <c r="T23" s="456"/>
      <c r="U23" s="456">
        <f t="shared" si="4"/>
        <v>0</v>
      </c>
      <c r="V23" s="231">
        <f t="shared" si="5"/>
        <v>51477.644</v>
      </c>
    </row>
    <row r="24" spans="1:22" ht="13.5" thickBot="1">
      <c r="A24" s="236" t="str">
        <f t="shared" si="0"/>
        <v>BENELUXOther</v>
      </c>
      <c r="B24" s="233" t="str">
        <f t="shared" si="1"/>
        <v>BENELUXBRICOLUX</v>
      </c>
      <c r="C24" s="233" t="str">
        <f t="shared" si="2"/>
        <v>BENELUX</v>
      </c>
      <c r="D24" s="233" t="str">
        <f t="shared" si="3"/>
        <v>BRICOLUX</v>
      </c>
      <c r="E24" s="597"/>
      <c r="F24" s="452" t="s">
        <v>605</v>
      </c>
      <c r="G24" s="46"/>
      <c r="H24" s="47">
        <v>272.38299999999998</v>
      </c>
      <c r="I24" s="47">
        <v>5033.3280000000004</v>
      </c>
      <c r="J24" s="46"/>
      <c r="K24" s="47">
        <v>9338.5040000000008</v>
      </c>
      <c r="L24" s="47">
        <v>2232.0309999999999</v>
      </c>
      <c r="M24" s="46"/>
      <c r="N24" s="46"/>
      <c r="O24" s="46"/>
      <c r="P24" s="46"/>
      <c r="Q24" s="46"/>
      <c r="R24" s="46"/>
      <c r="S24" s="48">
        <v>16876.245999999999</v>
      </c>
      <c r="T24" s="456"/>
      <c r="U24" s="456">
        <f t="shared" si="4"/>
        <v>272.38299999999998</v>
      </c>
      <c r="V24" s="231">
        <f t="shared" si="5"/>
        <v>16603.862999999998</v>
      </c>
    </row>
    <row r="25" spans="1:22" ht="13.5" thickBot="1">
      <c r="A25" s="236" t="str">
        <f t="shared" si="0"/>
        <v>BENELUXOther</v>
      </c>
      <c r="B25" s="233" t="str">
        <f t="shared" si="1"/>
        <v>BENELUXCAPPELLETTO</v>
      </c>
      <c r="C25" s="233" t="str">
        <f t="shared" si="2"/>
        <v>BENELUX</v>
      </c>
      <c r="D25" s="233" t="str">
        <f t="shared" si="3"/>
        <v>CAPPELLETTO</v>
      </c>
      <c r="E25" s="597"/>
      <c r="F25" s="452" t="s">
        <v>606</v>
      </c>
      <c r="G25" s="47">
        <v>79.587999999999994</v>
      </c>
      <c r="H25" s="47">
        <v>32.701000000000001</v>
      </c>
      <c r="I25" s="47">
        <v>1440.8219999999999</v>
      </c>
      <c r="J25" s="47">
        <v>1060.7239999999999</v>
      </c>
      <c r="K25" s="47">
        <v>-464.55200000000002</v>
      </c>
      <c r="L25" s="46"/>
      <c r="M25" s="46"/>
      <c r="N25" s="46"/>
      <c r="O25" s="46"/>
      <c r="P25" s="46"/>
      <c r="Q25" s="46"/>
      <c r="R25" s="46"/>
      <c r="S25" s="48">
        <v>2149.2829999999999</v>
      </c>
      <c r="T25" s="456"/>
      <c r="U25" s="456">
        <f t="shared" si="4"/>
        <v>112.28899999999999</v>
      </c>
      <c r="V25" s="231">
        <f t="shared" si="5"/>
        <v>2036.9939999999999</v>
      </c>
    </row>
    <row r="26" spans="1:22" ht="13.5" thickBot="1">
      <c r="A26" s="236" t="str">
        <f t="shared" si="0"/>
        <v>BENELUXOther</v>
      </c>
      <c r="B26" s="233" t="str">
        <f t="shared" si="1"/>
        <v>BENELUXCARTIERE MILIANI FABRIANO SpA</v>
      </c>
      <c r="C26" s="233" t="str">
        <f t="shared" si="2"/>
        <v>BENELUX</v>
      </c>
      <c r="D26" s="233" t="str">
        <f t="shared" si="3"/>
        <v>CARTIERE MILIANI FABRIANO SpA</v>
      </c>
      <c r="E26" s="597"/>
      <c r="F26" s="452" t="s">
        <v>607</v>
      </c>
      <c r="G26" s="47">
        <v>0</v>
      </c>
      <c r="H26" s="47">
        <v>0</v>
      </c>
      <c r="I26" s="47">
        <v>194.029</v>
      </c>
      <c r="J26" s="46"/>
      <c r="K26" s="46"/>
      <c r="L26" s="46"/>
      <c r="M26" s="46"/>
      <c r="N26" s="46"/>
      <c r="O26" s="46"/>
      <c r="P26" s="46"/>
      <c r="Q26" s="46"/>
      <c r="R26" s="46"/>
      <c r="S26" s="48">
        <v>194.029</v>
      </c>
      <c r="T26" s="456"/>
      <c r="U26" s="456">
        <f t="shared" si="4"/>
        <v>0</v>
      </c>
      <c r="V26" s="231">
        <f t="shared" si="5"/>
        <v>194.029</v>
      </c>
    </row>
    <row r="27" spans="1:22" ht="13.5" thickBot="1">
      <c r="A27" s="236" t="str">
        <f t="shared" si="0"/>
        <v>BENELUXOther</v>
      </c>
      <c r="B27" s="233" t="str">
        <f t="shared" si="1"/>
        <v>BENELUXCOMPONENTS</v>
      </c>
      <c r="C27" s="233" t="str">
        <f t="shared" si="2"/>
        <v>BENELUX</v>
      </c>
      <c r="D27" s="233" t="str">
        <f t="shared" si="3"/>
        <v>COMPONENTS</v>
      </c>
      <c r="E27" s="597"/>
      <c r="F27" s="452" t="s">
        <v>589</v>
      </c>
      <c r="G27" s="46"/>
      <c r="H27" s="46"/>
      <c r="I27" s="47">
        <v>204.46299999999999</v>
      </c>
      <c r="J27" s="46"/>
      <c r="K27" s="46"/>
      <c r="L27" s="46"/>
      <c r="M27" s="46"/>
      <c r="N27" s="46"/>
      <c r="O27" s="46"/>
      <c r="P27" s="46"/>
      <c r="Q27" s="46"/>
      <c r="R27" s="46"/>
      <c r="S27" s="48">
        <v>204.46299999999999</v>
      </c>
      <c r="T27" s="456"/>
      <c r="U27" s="456">
        <f t="shared" si="4"/>
        <v>0</v>
      </c>
      <c r="V27" s="231">
        <f t="shared" si="5"/>
        <v>204.46299999999999</v>
      </c>
    </row>
    <row r="28" spans="1:22" ht="13.5" thickBot="1">
      <c r="A28" s="236" t="str">
        <f t="shared" si="0"/>
        <v>BENELUXOther</v>
      </c>
      <c r="B28" s="233" t="str">
        <f t="shared" si="1"/>
        <v>BENELUXCONDA</v>
      </c>
      <c r="C28" s="233" t="str">
        <f t="shared" si="2"/>
        <v>BENELUX</v>
      </c>
      <c r="D28" s="233" t="str">
        <f t="shared" si="3"/>
        <v>CONDA</v>
      </c>
      <c r="E28" s="597"/>
      <c r="F28" s="452" t="s">
        <v>608</v>
      </c>
      <c r="G28" s="47">
        <v>170.68700000000001</v>
      </c>
      <c r="H28" s="47">
        <v>514.52099999999996</v>
      </c>
      <c r="I28" s="47">
        <v>1093.8499999999999</v>
      </c>
      <c r="J28" s="47">
        <v>960.66700000000003</v>
      </c>
      <c r="K28" s="47">
        <v>873.81399999999996</v>
      </c>
      <c r="L28" s="47">
        <v>439.54199999999997</v>
      </c>
      <c r="M28" s="47">
        <v>649.84</v>
      </c>
      <c r="N28" s="47">
        <v>704.99800000000005</v>
      </c>
      <c r="O28" s="47">
        <v>1477.183</v>
      </c>
      <c r="P28" s="47">
        <v>231.96</v>
      </c>
      <c r="Q28" s="47">
        <v>429.15100000000001</v>
      </c>
      <c r="R28" s="47">
        <v>553.947</v>
      </c>
      <c r="S28" s="48">
        <v>8100.16</v>
      </c>
      <c r="T28" s="456"/>
      <c r="U28" s="456">
        <f t="shared" si="4"/>
        <v>685.20799999999997</v>
      </c>
      <c r="V28" s="231">
        <f t="shared" si="5"/>
        <v>7414.9520000000002</v>
      </c>
    </row>
    <row r="29" spans="1:22" ht="13.5" thickBot="1">
      <c r="A29" s="236" t="str">
        <f t="shared" si="0"/>
        <v>BENELUXOther</v>
      </c>
      <c r="B29" s="233" t="str">
        <f t="shared" si="1"/>
        <v>BENELUXCONNOISSEUR STUDIO</v>
      </c>
      <c r="C29" s="233" t="str">
        <f t="shared" si="2"/>
        <v>BENELUX</v>
      </c>
      <c r="D29" s="233" t="str">
        <f t="shared" si="3"/>
        <v>CONNOISSEUR STUDIO</v>
      </c>
      <c r="E29" s="597"/>
      <c r="F29" s="452" t="s">
        <v>609</v>
      </c>
      <c r="G29" s="46"/>
      <c r="H29" s="46"/>
      <c r="I29" s="46"/>
      <c r="J29" s="46"/>
      <c r="K29" s="47">
        <v>40.067</v>
      </c>
      <c r="L29" s="46"/>
      <c r="M29" s="46"/>
      <c r="N29" s="46"/>
      <c r="O29" s="46"/>
      <c r="P29" s="46"/>
      <c r="Q29" s="46"/>
      <c r="R29" s="46"/>
      <c r="S29" s="48">
        <v>40.067</v>
      </c>
      <c r="T29" s="456"/>
      <c r="U29" s="456">
        <f t="shared" si="4"/>
        <v>0</v>
      </c>
      <c r="V29" s="231">
        <f t="shared" si="5"/>
        <v>40.067</v>
      </c>
    </row>
    <row r="30" spans="1:22" ht="13.5" thickBot="1">
      <c r="A30" s="236" t="str">
        <f t="shared" si="0"/>
        <v>BENELUXCONTE A PARIS</v>
      </c>
      <c r="B30" s="233" t="str">
        <f t="shared" si="1"/>
        <v>BENELUXCONTE A PARIS</v>
      </c>
      <c r="C30" s="233" t="str">
        <f t="shared" si="2"/>
        <v>BENELUX</v>
      </c>
      <c r="D30" s="233" t="str">
        <f t="shared" si="3"/>
        <v>CONTE A PARIS</v>
      </c>
      <c r="E30" s="597"/>
      <c r="F30" s="452" t="s">
        <v>590</v>
      </c>
      <c r="G30" s="47">
        <v>10023.57</v>
      </c>
      <c r="H30" s="47">
        <v>9104.9979999999996</v>
      </c>
      <c r="I30" s="47">
        <v>9880.06</v>
      </c>
      <c r="J30" s="47">
        <v>4639.0159999999996</v>
      </c>
      <c r="K30" s="47">
        <v>6080.174</v>
      </c>
      <c r="L30" s="47">
        <v>10958.78</v>
      </c>
      <c r="M30" s="47">
        <v>18808.455000000002</v>
      </c>
      <c r="N30" s="47">
        <v>13906.536</v>
      </c>
      <c r="O30" s="47">
        <v>32063.817999999999</v>
      </c>
      <c r="P30" s="47">
        <v>10312.349</v>
      </c>
      <c r="Q30" s="47">
        <v>5750.9</v>
      </c>
      <c r="R30" s="47">
        <v>9015.482</v>
      </c>
      <c r="S30" s="48">
        <v>140544.13800000001</v>
      </c>
      <c r="T30" s="456"/>
      <c r="U30" s="456">
        <f t="shared" si="4"/>
        <v>19128.567999999999</v>
      </c>
      <c r="V30" s="231">
        <f t="shared" si="5"/>
        <v>121415.57</v>
      </c>
    </row>
    <row r="31" spans="1:22" ht="13.5" thickBot="1">
      <c r="A31" s="236" t="str">
        <f t="shared" si="0"/>
        <v>BENELUXOther</v>
      </c>
      <c r="B31" s="233" t="str">
        <f t="shared" si="1"/>
        <v>BENELUXCREAT'</v>
      </c>
      <c r="C31" s="233" t="str">
        <f t="shared" si="2"/>
        <v>BENELUX</v>
      </c>
      <c r="D31" s="233" t="str">
        <f t="shared" si="3"/>
        <v>CREAT'</v>
      </c>
      <c r="E31" s="597"/>
      <c r="F31" s="452" t="s">
        <v>610</v>
      </c>
      <c r="G31" s="47">
        <v>75.475999999999999</v>
      </c>
      <c r="H31" s="47">
        <v>134.70500000000001</v>
      </c>
      <c r="I31" s="47">
        <v>0</v>
      </c>
      <c r="J31" s="47">
        <v>159.33600000000001</v>
      </c>
      <c r="K31" s="47">
        <v>26.768000000000001</v>
      </c>
      <c r="L31" s="47">
        <v>19.236000000000001</v>
      </c>
      <c r="M31" s="47">
        <v>47.127000000000002</v>
      </c>
      <c r="N31" s="47">
        <v>7.0529999999999999</v>
      </c>
      <c r="O31" s="47">
        <v>13.304</v>
      </c>
      <c r="P31" s="47">
        <v>53.86</v>
      </c>
      <c r="Q31" s="47">
        <v>22.120999999999999</v>
      </c>
      <c r="R31" s="47">
        <v>87.201999999999998</v>
      </c>
      <c r="S31" s="48">
        <v>646.18799999999999</v>
      </c>
      <c r="T31" s="456"/>
      <c r="U31" s="456">
        <f t="shared" si="4"/>
        <v>210.18100000000001</v>
      </c>
      <c r="V31" s="231">
        <f t="shared" si="5"/>
        <v>436.00699999999995</v>
      </c>
    </row>
    <row r="32" spans="1:22" ht="13.5" thickBot="1">
      <c r="A32" s="236" t="str">
        <f t="shared" si="0"/>
        <v>BENELUXOther</v>
      </c>
      <c r="B32" s="233" t="str">
        <f t="shared" si="1"/>
        <v>BENELUXDEF</v>
      </c>
      <c r="C32" s="233" t="str">
        <f t="shared" si="2"/>
        <v>BENELUX</v>
      </c>
      <c r="D32" s="233" t="str">
        <f t="shared" si="3"/>
        <v>DEF</v>
      </c>
      <c r="E32" s="597"/>
      <c r="F32" s="452" t="s">
        <v>611</v>
      </c>
      <c r="G32" s="47">
        <v>175.68899999999999</v>
      </c>
      <c r="H32" s="46"/>
      <c r="I32" s="46"/>
      <c r="J32" s="46"/>
      <c r="K32" s="46"/>
      <c r="L32" s="46"/>
      <c r="M32" s="47">
        <v>82.346000000000004</v>
      </c>
      <c r="N32" s="47">
        <v>4427.1180000000004</v>
      </c>
      <c r="O32" s="47">
        <v>-4242.7740000000003</v>
      </c>
      <c r="P32" s="46"/>
      <c r="Q32" s="46"/>
      <c r="R32" s="46"/>
      <c r="S32" s="48">
        <v>442.37900000000002</v>
      </c>
      <c r="T32" s="456"/>
      <c r="U32" s="456">
        <f t="shared" si="4"/>
        <v>175.68899999999999</v>
      </c>
      <c r="V32" s="231">
        <f t="shared" si="5"/>
        <v>266.69000000000005</v>
      </c>
    </row>
    <row r="33" spans="1:22" ht="13.5" thickBot="1">
      <c r="A33" s="236" t="str">
        <f t="shared" si="0"/>
        <v>BENELUXOther</v>
      </c>
      <c r="B33" s="233" t="str">
        <f t="shared" si="1"/>
        <v>BENELUXDERWENT</v>
      </c>
      <c r="C33" s="233" t="str">
        <f t="shared" si="2"/>
        <v>BENELUX</v>
      </c>
      <c r="D33" s="233" t="str">
        <f t="shared" si="3"/>
        <v>DERWENT</v>
      </c>
      <c r="E33" s="597"/>
      <c r="F33" s="452" t="s">
        <v>612</v>
      </c>
      <c r="G33" s="47">
        <v>33264.462</v>
      </c>
      <c r="H33" s="47">
        <v>31722.143</v>
      </c>
      <c r="I33" s="47">
        <v>42560.02</v>
      </c>
      <c r="J33" s="47">
        <v>30031.120999999999</v>
      </c>
      <c r="K33" s="47">
        <v>21613.875</v>
      </c>
      <c r="L33" s="47">
        <v>30523.253000000001</v>
      </c>
      <c r="M33" s="47">
        <v>33756.249000000003</v>
      </c>
      <c r="N33" s="47">
        <v>57377.040999999997</v>
      </c>
      <c r="O33" s="47">
        <v>53779.122000000003</v>
      </c>
      <c r="P33" s="47">
        <v>70033.269</v>
      </c>
      <c r="Q33" s="47">
        <v>44383.21</v>
      </c>
      <c r="R33" s="47">
        <v>49857.625999999997</v>
      </c>
      <c r="S33" s="48">
        <v>498901.391</v>
      </c>
      <c r="T33" s="456"/>
      <c r="U33" s="456">
        <f t="shared" si="4"/>
        <v>64986.604999999996</v>
      </c>
      <c r="V33" s="231">
        <f t="shared" si="5"/>
        <v>433914.78600000002</v>
      </c>
    </row>
    <row r="34" spans="1:22" ht="13.5" thickBot="1">
      <c r="A34" s="236" t="str">
        <f t="shared" si="0"/>
        <v>BENELUXOther</v>
      </c>
      <c r="B34" s="233" t="str">
        <f t="shared" si="1"/>
        <v>BENELUXEDICOLA</v>
      </c>
      <c r="C34" s="233" t="str">
        <f t="shared" si="2"/>
        <v>BENELUX</v>
      </c>
      <c r="D34" s="233" t="str">
        <f t="shared" si="3"/>
        <v>EDICOLA</v>
      </c>
      <c r="E34" s="597"/>
      <c r="F34" s="452" t="s">
        <v>674</v>
      </c>
      <c r="G34" s="47">
        <v>9.9139999999999997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8">
        <v>9.9139999999999997</v>
      </c>
      <c r="T34" s="456"/>
      <c r="U34" s="456">
        <f t="shared" si="4"/>
        <v>9.9139999999999997</v>
      </c>
      <c r="V34" s="231">
        <f t="shared" si="5"/>
        <v>0</v>
      </c>
    </row>
    <row r="35" spans="1:22" ht="13.5" thickBot="1">
      <c r="A35" s="236" t="str">
        <f t="shared" si="0"/>
        <v>BENELUXOther</v>
      </c>
      <c r="B35" s="233" t="str">
        <f t="shared" si="1"/>
        <v>BENELUXFABRIANO</v>
      </c>
      <c r="C35" s="233" t="str">
        <f t="shared" si="2"/>
        <v>BENELUX</v>
      </c>
      <c r="D35" s="233" t="str">
        <f t="shared" si="3"/>
        <v>FABRIANO</v>
      </c>
      <c r="E35" s="597"/>
      <c r="F35" s="452" t="s">
        <v>613</v>
      </c>
      <c r="G35" s="47">
        <v>21956.425999999999</v>
      </c>
      <c r="H35" s="47">
        <v>14363.86</v>
      </c>
      <c r="I35" s="47">
        <v>28731.757000000001</v>
      </c>
      <c r="J35" s="47">
        <v>20725.201000000001</v>
      </c>
      <c r="K35" s="47">
        <v>10093.915999999999</v>
      </c>
      <c r="L35" s="47">
        <v>15980.208000000001</v>
      </c>
      <c r="M35" s="47">
        <v>9737.9570000000003</v>
      </c>
      <c r="N35" s="47">
        <v>17943.328000000001</v>
      </c>
      <c r="O35" s="47">
        <v>23489.359</v>
      </c>
      <c r="P35" s="47">
        <v>27358.476999999999</v>
      </c>
      <c r="Q35" s="47">
        <v>15308.157999999999</v>
      </c>
      <c r="R35" s="47">
        <v>18729.062000000002</v>
      </c>
      <c r="S35" s="48">
        <v>224417.709</v>
      </c>
      <c r="T35" s="456"/>
      <c r="U35" s="456">
        <f t="shared" si="4"/>
        <v>36320.286</v>
      </c>
      <c r="V35" s="231">
        <f t="shared" si="5"/>
        <v>188097.42300000001</v>
      </c>
    </row>
    <row r="36" spans="1:22" ht="13.5" thickBot="1">
      <c r="A36" s="236" t="str">
        <f t="shared" si="0"/>
        <v>BENELUXOther</v>
      </c>
      <c r="B36" s="233" t="str">
        <f t="shared" si="1"/>
        <v>BENELUXFOLK ART</v>
      </c>
      <c r="C36" s="233" t="str">
        <f t="shared" si="2"/>
        <v>BENELUX</v>
      </c>
      <c r="D36" s="233" t="str">
        <f t="shared" si="3"/>
        <v>FOLK ART</v>
      </c>
      <c r="E36" s="597"/>
      <c r="F36" s="452" t="s">
        <v>614</v>
      </c>
      <c r="G36" s="47">
        <v>469.53500000000003</v>
      </c>
      <c r="H36" s="47">
        <v>257.17200000000003</v>
      </c>
      <c r="I36" s="47">
        <v>1792.231</v>
      </c>
      <c r="J36" s="46"/>
      <c r="K36" s="46"/>
      <c r="L36" s="46"/>
      <c r="M36" s="46"/>
      <c r="N36" s="46"/>
      <c r="O36" s="46"/>
      <c r="P36" s="46"/>
      <c r="Q36" s="46"/>
      <c r="R36" s="46"/>
      <c r="S36" s="48">
        <v>2518.9380000000001</v>
      </c>
      <c r="T36" s="456"/>
      <c r="U36" s="456">
        <f t="shared" si="4"/>
        <v>726.70700000000011</v>
      </c>
      <c r="V36" s="231">
        <f t="shared" si="5"/>
        <v>1792.231</v>
      </c>
    </row>
    <row r="37" spans="1:22" ht="13.5" thickBot="1">
      <c r="A37" s="236" t="str">
        <f t="shared" si="0"/>
        <v>BENELUXOther</v>
      </c>
      <c r="B37" s="233" t="str">
        <f t="shared" si="1"/>
        <v>BENELUXGALLERY GLASS</v>
      </c>
      <c r="C37" s="233" t="str">
        <f t="shared" si="2"/>
        <v>BENELUX</v>
      </c>
      <c r="D37" s="233" t="str">
        <f t="shared" si="3"/>
        <v>GALLERY GLASS</v>
      </c>
      <c r="E37" s="597"/>
      <c r="F37" s="452" t="s">
        <v>615</v>
      </c>
      <c r="G37" s="46"/>
      <c r="H37" s="46"/>
      <c r="I37" s="47">
        <v>171.45099999999999</v>
      </c>
      <c r="J37" s="46"/>
      <c r="K37" s="46"/>
      <c r="L37" s="46"/>
      <c r="M37" s="46"/>
      <c r="N37" s="46"/>
      <c r="O37" s="46"/>
      <c r="P37" s="46"/>
      <c r="Q37" s="46"/>
      <c r="R37" s="46"/>
      <c r="S37" s="48">
        <v>171.45099999999999</v>
      </c>
      <c r="T37" s="456"/>
      <c r="U37" s="456">
        <f t="shared" si="4"/>
        <v>0</v>
      </c>
      <c r="V37" s="231">
        <f t="shared" si="5"/>
        <v>171.45099999999999</v>
      </c>
    </row>
    <row r="38" spans="1:22" ht="13.5" thickBot="1">
      <c r="A38" s="236" t="str">
        <f t="shared" si="0"/>
        <v>BENELUXOther</v>
      </c>
      <c r="B38" s="233" t="str">
        <f t="shared" si="1"/>
        <v>BENELUXGHIANT</v>
      </c>
      <c r="C38" s="233" t="str">
        <f t="shared" si="2"/>
        <v>BENELUX</v>
      </c>
      <c r="D38" s="233" t="str">
        <f t="shared" si="3"/>
        <v>GHIANT</v>
      </c>
      <c r="E38" s="597"/>
      <c r="F38" s="452" t="s">
        <v>616</v>
      </c>
      <c r="G38" s="47">
        <v>2963.346</v>
      </c>
      <c r="H38" s="47">
        <v>1667.2280000000001</v>
      </c>
      <c r="I38" s="47">
        <v>2755.424</v>
      </c>
      <c r="J38" s="47">
        <v>939.01700000000005</v>
      </c>
      <c r="K38" s="47">
        <v>839.93200000000002</v>
      </c>
      <c r="L38" s="47">
        <v>745.87099999999998</v>
      </c>
      <c r="M38" s="47">
        <v>1343.296</v>
      </c>
      <c r="N38" s="47">
        <v>2323.7959999999998</v>
      </c>
      <c r="O38" s="47">
        <v>1240.6210000000001</v>
      </c>
      <c r="P38" s="47">
        <v>478.67399999999998</v>
      </c>
      <c r="Q38" s="47">
        <v>489.55399999999997</v>
      </c>
      <c r="R38" s="47">
        <v>614.58500000000004</v>
      </c>
      <c r="S38" s="48">
        <v>16401.344000000001</v>
      </c>
      <c r="T38" s="456"/>
      <c r="U38" s="456">
        <f t="shared" si="4"/>
        <v>4630.5740000000005</v>
      </c>
      <c r="V38" s="231">
        <f t="shared" si="5"/>
        <v>11770.77</v>
      </c>
    </row>
    <row r="39" spans="1:22" ht="13.5" thickBot="1">
      <c r="A39" s="236" t="str">
        <f t="shared" si="0"/>
        <v>BENELUXL&amp;B</v>
      </c>
      <c r="B39" s="233" t="str">
        <f t="shared" si="1"/>
        <v>BENELUXL&amp;B</v>
      </c>
      <c r="C39" s="233" t="str">
        <f t="shared" si="2"/>
        <v>BENELUX</v>
      </c>
      <c r="D39" s="233" t="str">
        <f t="shared" si="3"/>
        <v>L&amp;B</v>
      </c>
      <c r="E39" s="597"/>
      <c r="F39" s="452" t="s">
        <v>55</v>
      </c>
      <c r="G39" s="47">
        <v>30134.795999999998</v>
      </c>
      <c r="H39" s="47">
        <v>24001.553</v>
      </c>
      <c r="I39" s="47">
        <v>44371.055999999997</v>
      </c>
      <c r="J39" s="47">
        <v>18671.714</v>
      </c>
      <c r="K39" s="47">
        <v>32309.789000000001</v>
      </c>
      <c r="L39" s="47">
        <v>39481.533000000003</v>
      </c>
      <c r="M39" s="47">
        <v>33106.360999999997</v>
      </c>
      <c r="N39" s="47">
        <v>26628.334999999999</v>
      </c>
      <c r="O39" s="47">
        <v>34434.482000000004</v>
      </c>
      <c r="P39" s="47">
        <v>29800.073</v>
      </c>
      <c r="Q39" s="47">
        <v>24140.157999999999</v>
      </c>
      <c r="R39" s="47">
        <v>22063.308000000001</v>
      </c>
      <c r="S39" s="48">
        <v>359143.158</v>
      </c>
      <c r="T39" s="456"/>
      <c r="U39" s="456">
        <f t="shared" si="4"/>
        <v>54136.349000000002</v>
      </c>
      <c r="V39" s="231">
        <f t="shared" si="5"/>
        <v>305006.80900000001</v>
      </c>
    </row>
    <row r="40" spans="1:22" ht="13.5" thickBot="1">
      <c r="A40" s="236" t="str">
        <f t="shared" si="0"/>
        <v>BENELUXLETRASET</v>
      </c>
      <c r="B40" s="233" t="str">
        <f t="shared" si="1"/>
        <v>BENELUXLETRASET</v>
      </c>
      <c r="C40" s="233" t="str">
        <f t="shared" si="2"/>
        <v>BENELUX</v>
      </c>
      <c r="D40" s="233" t="str">
        <f t="shared" si="3"/>
        <v>LETRASET</v>
      </c>
      <c r="E40" s="597"/>
      <c r="F40" s="452" t="s">
        <v>593</v>
      </c>
      <c r="G40" s="47">
        <v>11709.691999999999</v>
      </c>
      <c r="H40" s="47">
        <v>16142.163</v>
      </c>
      <c r="I40" s="47">
        <v>16152.089</v>
      </c>
      <c r="J40" s="47">
        <v>7102.04</v>
      </c>
      <c r="K40" s="47">
        <v>9305.44</v>
      </c>
      <c r="L40" s="47">
        <v>13894.295</v>
      </c>
      <c r="M40" s="47">
        <v>17887.845000000001</v>
      </c>
      <c r="N40" s="47">
        <v>26720.526000000002</v>
      </c>
      <c r="O40" s="47">
        <v>36082.267</v>
      </c>
      <c r="P40" s="47">
        <v>25244.120999999999</v>
      </c>
      <c r="Q40" s="47">
        <v>17821.125</v>
      </c>
      <c r="R40" s="47">
        <v>20880.006000000001</v>
      </c>
      <c r="S40" s="48">
        <v>218941.609</v>
      </c>
      <c r="T40" s="456"/>
      <c r="U40" s="456">
        <f t="shared" si="4"/>
        <v>27851.855</v>
      </c>
      <c r="V40" s="231">
        <f t="shared" si="5"/>
        <v>191089.75399999999</v>
      </c>
    </row>
    <row r="41" spans="1:22" ht="13.5" thickBot="1">
      <c r="A41" s="236" t="str">
        <f t="shared" si="0"/>
        <v>BENELUXLIQUITEX</v>
      </c>
      <c r="B41" s="233" t="str">
        <f t="shared" si="1"/>
        <v>BENELUXLIQUITEX</v>
      </c>
      <c r="C41" s="233" t="str">
        <f t="shared" si="2"/>
        <v>BENELUX</v>
      </c>
      <c r="D41" s="233" t="str">
        <f t="shared" si="3"/>
        <v>LIQUITEX</v>
      </c>
      <c r="E41" s="597"/>
      <c r="F41" s="452" t="s">
        <v>79</v>
      </c>
      <c r="G41" s="47">
        <v>42414.625</v>
      </c>
      <c r="H41" s="47">
        <v>21168.436000000002</v>
      </c>
      <c r="I41" s="47">
        <v>29782.468000000001</v>
      </c>
      <c r="J41" s="47">
        <v>15005.3</v>
      </c>
      <c r="K41" s="47">
        <v>16045.984</v>
      </c>
      <c r="L41" s="47">
        <v>18282.295999999998</v>
      </c>
      <c r="M41" s="47">
        <v>12666.486999999999</v>
      </c>
      <c r="N41" s="47">
        <v>17852.422999999999</v>
      </c>
      <c r="O41" s="47">
        <v>20574.626</v>
      </c>
      <c r="P41" s="47">
        <v>24821.510999999999</v>
      </c>
      <c r="Q41" s="47">
        <v>20033.063999999998</v>
      </c>
      <c r="R41" s="47">
        <v>23173.612000000001</v>
      </c>
      <c r="S41" s="48">
        <v>261820.83199999999</v>
      </c>
      <c r="T41" s="456"/>
      <c r="U41" s="456">
        <f t="shared" si="4"/>
        <v>63583.061000000002</v>
      </c>
      <c r="V41" s="231">
        <f t="shared" si="5"/>
        <v>198237.77100000001</v>
      </c>
    </row>
    <row r="42" spans="1:22" ht="13.5" thickBot="1">
      <c r="A42" s="236" t="str">
        <f t="shared" si="0"/>
        <v>BENELUXOther</v>
      </c>
      <c r="B42" s="233" t="str">
        <f t="shared" si="1"/>
        <v>BENELUXLOGAN</v>
      </c>
      <c r="C42" s="233" t="str">
        <f t="shared" si="2"/>
        <v>BENELUX</v>
      </c>
      <c r="D42" s="233" t="str">
        <f t="shared" si="3"/>
        <v>LOGAN</v>
      </c>
      <c r="E42" s="597"/>
      <c r="F42" s="452" t="s">
        <v>617</v>
      </c>
      <c r="G42" s="47">
        <v>2793.7</v>
      </c>
      <c r="H42" s="47">
        <v>4158.6610000000001</v>
      </c>
      <c r="I42" s="47">
        <v>3210.8130000000001</v>
      </c>
      <c r="J42" s="47">
        <v>80.150000000000006</v>
      </c>
      <c r="K42" s="47">
        <v>68.8</v>
      </c>
      <c r="L42" s="47">
        <v>2242.152</v>
      </c>
      <c r="M42" s="47">
        <v>461.02800000000002</v>
      </c>
      <c r="N42" s="47">
        <v>149.92699999999999</v>
      </c>
      <c r="O42" s="47">
        <v>1808.7639999999999</v>
      </c>
      <c r="P42" s="47">
        <v>3023.8119999999999</v>
      </c>
      <c r="Q42" s="47">
        <v>1644.1320000000001</v>
      </c>
      <c r="R42" s="47">
        <v>723.79300000000001</v>
      </c>
      <c r="S42" s="48">
        <v>20365.732</v>
      </c>
      <c r="T42" s="456"/>
      <c r="U42" s="456">
        <f t="shared" si="4"/>
        <v>6952.3609999999999</v>
      </c>
      <c r="V42" s="231">
        <f t="shared" si="5"/>
        <v>13413.370999999999</v>
      </c>
    </row>
    <row r="43" spans="1:22" ht="13.5" thickBot="1">
      <c r="A43" s="236" t="str">
        <f t="shared" si="0"/>
        <v>BENELUXOther</v>
      </c>
      <c r="B43" s="233" t="str">
        <f t="shared" si="1"/>
        <v>BENELUXMAPED</v>
      </c>
      <c r="C43" s="233" t="str">
        <f t="shared" si="2"/>
        <v>BENELUX</v>
      </c>
      <c r="D43" s="233" t="str">
        <f t="shared" si="3"/>
        <v>MAPED</v>
      </c>
      <c r="E43" s="597"/>
      <c r="F43" s="452" t="s">
        <v>618</v>
      </c>
      <c r="G43" s="47">
        <v>350.11</v>
      </c>
      <c r="H43" s="47">
        <v>466.29500000000002</v>
      </c>
      <c r="I43" s="47">
        <v>786.36699999999996</v>
      </c>
      <c r="J43" s="46"/>
      <c r="K43" s="47">
        <v>200.376</v>
      </c>
      <c r="L43" s="46"/>
      <c r="M43" s="46"/>
      <c r="N43" s="46"/>
      <c r="O43" s="46"/>
      <c r="P43" s="46"/>
      <c r="Q43" s="46"/>
      <c r="R43" s="46"/>
      <c r="S43" s="48">
        <v>1803.1479999999999</v>
      </c>
      <c r="T43" s="456"/>
      <c r="U43" s="456">
        <f t="shared" si="4"/>
        <v>816.40499999999997</v>
      </c>
      <c r="V43" s="231">
        <f t="shared" si="5"/>
        <v>986.74299999999994</v>
      </c>
    </row>
    <row r="44" spans="1:22" ht="13.5" thickBot="1">
      <c r="A44" s="236" t="str">
        <f t="shared" si="0"/>
        <v>BENELUXOther</v>
      </c>
      <c r="B44" s="233" t="str">
        <f t="shared" si="1"/>
        <v>BENELUXMARKETING</v>
      </c>
      <c r="C44" s="233" t="str">
        <f t="shared" si="2"/>
        <v>BENELUX</v>
      </c>
      <c r="D44" s="233" t="str">
        <f t="shared" si="3"/>
        <v>MARKETING</v>
      </c>
      <c r="E44" s="597"/>
      <c r="F44" s="452" t="s">
        <v>594</v>
      </c>
      <c r="G44" s="47">
        <v>0</v>
      </c>
      <c r="H44" s="47">
        <v>16.03</v>
      </c>
      <c r="I44" s="47">
        <v>10.259</v>
      </c>
      <c r="J44" s="47">
        <v>76.944000000000003</v>
      </c>
      <c r="K44" s="47">
        <v>75.34</v>
      </c>
      <c r="L44" s="47">
        <v>4.0069999999999997</v>
      </c>
      <c r="M44" s="47">
        <v>0</v>
      </c>
      <c r="N44" s="47">
        <v>24.398</v>
      </c>
      <c r="O44" s="47">
        <v>83.513999999999996</v>
      </c>
      <c r="P44" s="47">
        <v>0</v>
      </c>
      <c r="Q44" s="47">
        <v>9.4570000000000007</v>
      </c>
      <c r="R44" s="47">
        <v>4.0389999999999997</v>
      </c>
      <c r="S44" s="48">
        <v>303.988</v>
      </c>
      <c r="T44" s="456"/>
      <c r="U44" s="456">
        <f t="shared" si="4"/>
        <v>16.03</v>
      </c>
      <c r="V44" s="231">
        <f t="shared" si="5"/>
        <v>287.95799999999997</v>
      </c>
    </row>
    <row r="45" spans="1:22" ht="13.5" thickBot="1">
      <c r="A45" s="236" t="str">
        <f t="shared" si="0"/>
        <v>BENELUXOther</v>
      </c>
      <c r="B45" s="233" t="str">
        <f t="shared" si="1"/>
        <v>BENELUXMASTERFOAM</v>
      </c>
      <c r="C45" s="233" t="str">
        <f t="shared" si="2"/>
        <v>BENELUX</v>
      </c>
      <c r="D45" s="233" t="str">
        <f t="shared" si="3"/>
        <v>MASTERFOAM</v>
      </c>
      <c r="E45" s="597"/>
      <c r="F45" s="452" t="s">
        <v>619</v>
      </c>
      <c r="G45" s="47">
        <v>6182.7860000000001</v>
      </c>
      <c r="H45" s="47">
        <v>3217.4380000000001</v>
      </c>
      <c r="I45" s="47">
        <v>2464.7220000000002</v>
      </c>
      <c r="J45" s="47">
        <v>5275.4120000000003</v>
      </c>
      <c r="K45" s="47">
        <v>3933.1320000000001</v>
      </c>
      <c r="L45" s="47">
        <v>3834.17</v>
      </c>
      <c r="M45" s="47">
        <v>1807.154</v>
      </c>
      <c r="N45" s="47">
        <v>1823.675</v>
      </c>
      <c r="O45" s="47">
        <v>3155.913</v>
      </c>
      <c r="P45" s="47">
        <v>2973.7550000000001</v>
      </c>
      <c r="Q45" s="47">
        <v>2816.9639999999999</v>
      </c>
      <c r="R45" s="47">
        <v>2310.7199999999998</v>
      </c>
      <c r="S45" s="48">
        <v>39795.841</v>
      </c>
      <c r="T45" s="456"/>
      <c r="U45" s="456">
        <f t="shared" si="4"/>
        <v>9400.2240000000002</v>
      </c>
      <c r="V45" s="231">
        <f t="shared" si="5"/>
        <v>30395.616999999998</v>
      </c>
    </row>
    <row r="46" spans="1:22" ht="13.5" thickBot="1">
      <c r="A46" s="236" t="str">
        <f t="shared" si="0"/>
        <v>BENELUXOther</v>
      </c>
      <c r="B46" s="233" t="str">
        <f t="shared" si="1"/>
        <v>BENELUXMH WAY</v>
      </c>
      <c r="C46" s="233" t="str">
        <f t="shared" si="2"/>
        <v>BENELUX</v>
      </c>
      <c r="D46" s="233" t="str">
        <f t="shared" si="3"/>
        <v>MH WAY</v>
      </c>
      <c r="E46" s="597"/>
      <c r="F46" s="452" t="s">
        <v>620</v>
      </c>
      <c r="G46" s="47">
        <v>5502.6859999999997</v>
      </c>
      <c r="H46" s="47">
        <v>2188.6060000000002</v>
      </c>
      <c r="I46" s="47">
        <v>2506.34</v>
      </c>
      <c r="J46" s="47">
        <v>1119.9949999999999</v>
      </c>
      <c r="K46" s="47">
        <v>827.43200000000002</v>
      </c>
      <c r="L46" s="47">
        <v>5083.5789999999997</v>
      </c>
      <c r="M46" s="47">
        <v>888.13499999999999</v>
      </c>
      <c r="N46" s="47">
        <v>1926.8520000000001</v>
      </c>
      <c r="O46" s="47">
        <v>624.53399999999999</v>
      </c>
      <c r="P46" s="47">
        <v>1680.384</v>
      </c>
      <c r="Q46" s="47">
        <v>549.01300000000003</v>
      </c>
      <c r="R46" s="47">
        <v>1438.296</v>
      </c>
      <c r="S46" s="48">
        <v>24335.851999999999</v>
      </c>
      <c r="T46" s="456"/>
      <c r="U46" s="456">
        <f t="shared" si="4"/>
        <v>7691.2919999999995</v>
      </c>
      <c r="V46" s="231">
        <f t="shared" si="5"/>
        <v>16644.559999999998</v>
      </c>
    </row>
    <row r="47" spans="1:22" ht="13.5" thickBot="1">
      <c r="A47" s="236" t="str">
        <f t="shared" si="0"/>
        <v>BENELUXOther</v>
      </c>
      <c r="B47" s="233" t="str">
        <f t="shared" si="1"/>
        <v>BENELUXMODERN OPTIONS</v>
      </c>
      <c r="C47" s="233" t="str">
        <f t="shared" si="2"/>
        <v>BENELUX</v>
      </c>
      <c r="D47" s="233" t="str">
        <f t="shared" si="3"/>
        <v>MODERN OPTIONS</v>
      </c>
      <c r="E47" s="597"/>
      <c r="F47" s="452" t="s">
        <v>596</v>
      </c>
      <c r="G47" s="47">
        <v>763.09699999999998</v>
      </c>
      <c r="H47" s="47">
        <v>1998.6969999999999</v>
      </c>
      <c r="I47" s="47">
        <v>2066.2919999999999</v>
      </c>
      <c r="J47" s="47">
        <v>456.34100000000001</v>
      </c>
      <c r="K47" s="47">
        <v>1604.3030000000001</v>
      </c>
      <c r="L47" s="47">
        <v>2286.33</v>
      </c>
      <c r="M47" s="47">
        <v>1022.487</v>
      </c>
      <c r="N47" s="47">
        <v>1563.7280000000001</v>
      </c>
      <c r="O47" s="47">
        <v>1760.3989999999999</v>
      </c>
      <c r="P47" s="47">
        <v>850.45600000000002</v>
      </c>
      <c r="Q47" s="47">
        <v>634.35699999999997</v>
      </c>
      <c r="R47" s="47">
        <v>1741.171</v>
      </c>
      <c r="S47" s="48">
        <v>16747.657999999999</v>
      </c>
      <c r="T47" s="456"/>
      <c r="U47" s="456">
        <f t="shared" si="4"/>
        <v>2761.7939999999999</v>
      </c>
      <c r="V47" s="231">
        <f t="shared" si="5"/>
        <v>13985.864</v>
      </c>
    </row>
    <row r="48" spans="1:22" ht="13.5" thickBot="1">
      <c r="A48" s="236" t="str">
        <f t="shared" si="0"/>
        <v>BENELUXOther</v>
      </c>
      <c r="B48" s="233" t="str">
        <f t="shared" si="1"/>
        <v>BENELUXOTHER</v>
      </c>
      <c r="C48" s="233" t="str">
        <f t="shared" si="2"/>
        <v>BENELUX</v>
      </c>
      <c r="D48" s="233" t="str">
        <f t="shared" si="3"/>
        <v>OTHER</v>
      </c>
      <c r="E48" s="597"/>
      <c r="F48" s="452" t="s">
        <v>77</v>
      </c>
      <c r="G48" s="47">
        <v>1392.5519999999999</v>
      </c>
      <c r="H48" s="47">
        <v>1704.463</v>
      </c>
      <c r="I48" s="47">
        <v>1767.8689999999999</v>
      </c>
      <c r="J48" s="47">
        <v>-104.785</v>
      </c>
      <c r="K48" s="47">
        <v>822.57399999999996</v>
      </c>
      <c r="L48" s="47">
        <v>598.32799999999997</v>
      </c>
      <c r="M48" s="47">
        <v>1155.3620000000001</v>
      </c>
      <c r="N48" s="47">
        <v>819.21400000000006</v>
      </c>
      <c r="O48" s="47">
        <v>549.29700000000003</v>
      </c>
      <c r="P48" s="47">
        <v>1173.9000000000001</v>
      </c>
      <c r="Q48" s="47">
        <v>497.80599999999998</v>
      </c>
      <c r="R48" s="47">
        <v>647.69299999999998</v>
      </c>
      <c r="S48" s="48">
        <v>11024.272999999999</v>
      </c>
      <c r="T48" s="456"/>
      <c r="U48" s="456">
        <f t="shared" si="4"/>
        <v>3097.0149999999999</v>
      </c>
      <c r="V48" s="231">
        <f t="shared" si="5"/>
        <v>7927.2579999999998</v>
      </c>
    </row>
    <row r="49" spans="1:22" ht="13.5" thickBot="1">
      <c r="A49" s="236" t="str">
        <f t="shared" si="0"/>
        <v>BENELUXOther</v>
      </c>
      <c r="B49" s="233" t="str">
        <f t="shared" si="1"/>
        <v>BENELUXOTHER BRANDS</v>
      </c>
      <c r="C49" s="233" t="str">
        <f t="shared" si="2"/>
        <v>BENELUX</v>
      </c>
      <c r="D49" s="233" t="str">
        <f t="shared" si="3"/>
        <v>OTHER BRANDS</v>
      </c>
      <c r="E49" s="597"/>
      <c r="F49" s="452" t="s">
        <v>621</v>
      </c>
      <c r="G49" s="47">
        <v>662.4</v>
      </c>
      <c r="H49" s="47">
        <v>610.28</v>
      </c>
      <c r="I49" s="47">
        <v>5307.8109999999997</v>
      </c>
      <c r="J49" s="47">
        <v>3967.4540000000002</v>
      </c>
      <c r="K49" s="47">
        <v>200.374</v>
      </c>
      <c r="L49" s="46"/>
      <c r="M49" s="46"/>
      <c r="N49" s="47">
        <v>39.207999999999998</v>
      </c>
      <c r="O49" s="46"/>
      <c r="P49" s="47">
        <v>14.545999999999999</v>
      </c>
      <c r="Q49" s="47">
        <v>2.6280000000000001</v>
      </c>
      <c r="R49" s="47">
        <v>17.623999999999999</v>
      </c>
      <c r="S49" s="48">
        <v>10822.325000000001</v>
      </c>
      <c r="T49" s="456"/>
      <c r="U49" s="456">
        <f t="shared" si="4"/>
        <v>1272.6799999999998</v>
      </c>
      <c r="V49" s="231">
        <f t="shared" si="5"/>
        <v>9549.6450000000004</v>
      </c>
    </row>
    <row r="50" spans="1:22" ht="13.5" thickBot="1">
      <c r="A50" s="236" t="str">
        <f t="shared" si="0"/>
        <v>BENELUXOther</v>
      </c>
      <c r="B50" s="233" t="str">
        <f t="shared" si="1"/>
        <v>BENELUXPANTONE UNIVERSE</v>
      </c>
      <c r="C50" s="233" t="str">
        <f t="shared" si="2"/>
        <v>BENELUX</v>
      </c>
      <c r="D50" s="233" t="str">
        <f t="shared" si="3"/>
        <v>PANTONE UNIVERSE</v>
      </c>
      <c r="E50" s="597"/>
      <c r="F50" s="452" t="s">
        <v>622</v>
      </c>
      <c r="G50" s="47">
        <v>132.72900000000001</v>
      </c>
      <c r="H50" s="47">
        <v>0</v>
      </c>
      <c r="I50" s="47">
        <v>282.76900000000001</v>
      </c>
      <c r="J50" s="46"/>
      <c r="K50" s="46"/>
      <c r="L50" s="46"/>
      <c r="M50" s="46"/>
      <c r="N50" s="46"/>
      <c r="O50" s="46"/>
      <c r="P50" s="46"/>
      <c r="Q50" s="46"/>
      <c r="R50" s="46"/>
      <c r="S50" s="48">
        <v>415.49799999999999</v>
      </c>
      <c r="T50" s="456"/>
      <c r="U50" s="456">
        <f t="shared" si="4"/>
        <v>132.72900000000001</v>
      </c>
      <c r="V50" s="231">
        <f t="shared" si="5"/>
        <v>282.76900000000001</v>
      </c>
    </row>
    <row r="51" spans="1:22" ht="13.5" thickBot="1">
      <c r="A51" s="236" t="str">
        <f t="shared" si="0"/>
        <v>BENELUXOther</v>
      </c>
      <c r="B51" s="233" t="str">
        <f t="shared" si="1"/>
        <v>BENELUXPLAID</v>
      </c>
      <c r="C51" s="233" t="str">
        <f t="shared" si="2"/>
        <v>BENELUX</v>
      </c>
      <c r="D51" s="233" t="str">
        <f t="shared" si="3"/>
        <v>PLAID</v>
      </c>
      <c r="E51" s="597"/>
      <c r="F51" s="452" t="s">
        <v>623</v>
      </c>
      <c r="G51" s="47">
        <v>1708.492</v>
      </c>
      <c r="H51" s="47">
        <v>1084.271</v>
      </c>
      <c r="I51" s="47">
        <v>11644.295</v>
      </c>
      <c r="J51" s="46"/>
      <c r="K51" s="46"/>
      <c r="L51" s="46"/>
      <c r="M51" s="46"/>
      <c r="N51" s="46"/>
      <c r="O51" s="46"/>
      <c r="P51" s="46"/>
      <c r="Q51" s="46"/>
      <c r="R51" s="46"/>
      <c r="S51" s="48">
        <v>14437.058000000001</v>
      </c>
      <c r="T51" s="456"/>
      <c r="U51" s="456">
        <f t="shared" si="4"/>
        <v>2792.7629999999999</v>
      </c>
      <c r="V51" s="231">
        <f t="shared" si="5"/>
        <v>11644.295000000002</v>
      </c>
    </row>
    <row r="52" spans="1:22" ht="13.5" thickBot="1">
      <c r="A52" s="236" t="str">
        <f t="shared" si="0"/>
        <v>BENELUXREEVES</v>
      </c>
      <c r="B52" s="233" t="str">
        <f t="shared" si="1"/>
        <v>BENELUXREEVES</v>
      </c>
      <c r="C52" s="233" t="str">
        <f t="shared" si="2"/>
        <v>BENELUX</v>
      </c>
      <c r="D52" s="233" t="str">
        <f t="shared" si="3"/>
        <v>REEVES</v>
      </c>
      <c r="E52" s="597"/>
      <c r="F52" s="452" t="s">
        <v>173</v>
      </c>
      <c r="G52" s="47">
        <v>59306.398000000001</v>
      </c>
      <c r="H52" s="47">
        <v>49795.839</v>
      </c>
      <c r="I52" s="47">
        <v>84777.183999999994</v>
      </c>
      <c r="J52" s="47">
        <v>39899.154000000002</v>
      </c>
      <c r="K52" s="47">
        <v>41155.050000000003</v>
      </c>
      <c r="L52" s="47">
        <v>62800.108</v>
      </c>
      <c r="M52" s="47">
        <v>40864.264999999999</v>
      </c>
      <c r="N52" s="47">
        <v>48607.053</v>
      </c>
      <c r="O52" s="47">
        <v>58828.103000000003</v>
      </c>
      <c r="P52" s="47">
        <v>47522.864999999998</v>
      </c>
      <c r="Q52" s="47">
        <v>49306.991999999998</v>
      </c>
      <c r="R52" s="47">
        <v>49876.798000000003</v>
      </c>
      <c r="S52" s="48">
        <v>632739.80900000001</v>
      </c>
      <c r="T52" s="456"/>
      <c r="U52" s="456">
        <f t="shared" si="4"/>
        <v>109102.23699999999</v>
      </c>
      <c r="V52" s="231">
        <f t="shared" si="5"/>
        <v>523637.57200000004</v>
      </c>
    </row>
    <row r="53" spans="1:22" ht="13.5" thickBot="1">
      <c r="A53" s="236" t="str">
        <f t="shared" si="0"/>
        <v>BENELUXOther</v>
      </c>
      <c r="B53" s="233" t="str">
        <f t="shared" si="1"/>
        <v>BENELUXSAX</v>
      </c>
      <c r="C53" s="233" t="str">
        <f t="shared" si="2"/>
        <v>BENELUX</v>
      </c>
      <c r="D53" s="233" t="str">
        <f t="shared" si="3"/>
        <v>SAX</v>
      </c>
      <c r="E53" s="597"/>
      <c r="F53" s="452" t="s">
        <v>624</v>
      </c>
      <c r="G53" s="47">
        <v>8.0229999999999997</v>
      </c>
      <c r="H53" s="47">
        <v>8.952</v>
      </c>
      <c r="I53" s="47">
        <v>17.311</v>
      </c>
      <c r="J53" s="46"/>
      <c r="K53" s="46"/>
      <c r="L53" s="46"/>
      <c r="M53" s="46"/>
      <c r="N53" s="46"/>
      <c r="O53" s="46"/>
      <c r="P53" s="46"/>
      <c r="Q53" s="46"/>
      <c r="R53" s="46"/>
      <c r="S53" s="48">
        <v>34.286000000000001</v>
      </c>
      <c r="T53" s="456"/>
      <c r="U53" s="456">
        <f t="shared" si="4"/>
        <v>16.975000000000001</v>
      </c>
      <c r="V53" s="231">
        <f t="shared" si="5"/>
        <v>17.311</v>
      </c>
    </row>
    <row r="54" spans="1:22" ht="13.5" thickBot="1">
      <c r="A54" s="236" t="str">
        <f t="shared" si="0"/>
        <v>BENELUXOther</v>
      </c>
      <c r="B54" s="233" t="str">
        <f t="shared" si="1"/>
        <v>BENELUXSLATER HARRISON</v>
      </c>
      <c r="C54" s="233" t="str">
        <f t="shared" si="2"/>
        <v>BENELUX</v>
      </c>
      <c r="D54" s="233" t="str">
        <f t="shared" si="3"/>
        <v>SLATER HARRISON</v>
      </c>
      <c r="E54" s="597"/>
      <c r="F54" s="452" t="s">
        <v>625</v>
      </c>
      <c r="G54" s="47">
        <v>173.124</v>
      </c>
      <c r="H54" s="47">
        <v>254.63</v>
      </c>
      <c r="I54" s="47">
        <v>136.33199999999999</v>
      </c>
      <c r="J54" s="47">
        <v>346.64800000000002</v>
      </c>
      <c r="K54" s="47">
        <v>56.823</v>
      </c>
      <c r="L54" s="47">
        <v>172.55799999999999</v>
      </c>
      <c r="M54" s="47">
        <v>411.565</v>
      </c>
      <c r="N54" s="47">
        <v>12.182</v>
      </c>
      <c r="O54" s="47">
        <v>30.456</v>
      </c>
      <c r="P54" s="47">
        <v>274.512</v>
      </c>
      <c r="Q54" s="47">
        <v>19.635999999999999</v>
      </c>
      <c r="R54" s="47">
        <v>86.4</v>
      </c>
      <c r="S54" s="48">
        <v>1974.866</v>
      </c>
      <c r="T54" s="456"/>
      <c r="U54" s="456">
        <f t="shared" si="4"/>
        <v>427.75400000000002</v>
      </c>
      <c r="V54" s="231">
        <f t="shared" si="5"/>
        <v>1547.1120000000001</v>
      </c>
    </row>
    <row r="55" spans="1:22" ht="13.5" thickBot="1">
      <c r="A55" s="236" t="str">
        <f t="shared" si="0"/>
        <v>BENELUXSNAZAROO</v>
      </c>
      <c r="B55" s="233" t="str">
        <f t="shared" si="1"/>
        <v>BENELUXSNAZAROO</v>
      </c>
      <c r="C55" s="233" t="str">
        <f t="shared" si="2"/>
        <v>BENELUX</v>
      </c>
      <c r="D55" s="233" t="str">
        <f t="shared" si="3"/>
        <v>SNAZAROO</v>
      </c>
      <c r="E55" s="597"/>
      <c r="F55" s="452" t="s">
        <v>101</v>
      </c>
      <c r="G55" s="47">
        <v>19816.580000000002</v>
      </c>
      <c r="H55" s="47">
        <v>1453.94</v>
      </c>
      <c r="I55" s="47">
        <v>5294.335</v>
      </c>
      <c r="J55" s="47">
        <v>2781.0839999999998</v>
      </c>
      <c r="K55" s="47">
        <v>8157.2939999999999</v>
      </c>
      <c r="L55" s="47">
        <v>4622.6019999999999</v>
      </c>
      <c r="M55" s="47">
        <v>6179.5280000000002</v>
      </c>
      <c r="N55" s="47">
        <v>3122.85</v>
      </c>
      <c r="O55" s="47">
        <v>174.03299999999999</v>
      </c>
      <c r="P55" s="47">
        <v>6490.5259999999998</v>
      </c>
      <c r="Q55" s="47">
        <v>9394.4689999999991</v>
      </c>
      <c r="R55" s="47">
        <v>700.26800000000003</v>
      </c>
      <c r="S55" s="48">
        <v>68187.509000000005</v>
      </c>
      <c r="T55" s="456"/>
      <c r="U55" s="456">
        <f t="shared" si="4"/>
        <v>21270.52</v>
      </c>
      <c r="V55" s="231">
        <f t="shared" si="5"/>
        <v>46916.989000000001</v>
      </c>
    </row>
    <row r="56" spans="1:22" ht="13.5" thickBot="1">
      <c r="A56" s="236" t="str">
        <f t="shared" si="0"/>
        <v>BENELUXOther</v>
      </c>
      <c r="B56" s="233" t="str">
        <f t="shared" si="1"/>
        <v>BENELUXTULIP</v>
      </c>
      <c r="C56" s="233" t="str">
        <f t="shared" si="2"/>
        <v>BENELUX</v>
      </c>
      <c r="D56" s="233" t="str">
        <f t="shared" si="3"/>
        <v>TULIP</v>
      </c>
      <c r="E56" s="597"/>
      <c r="F56" s="452" t="s">
        <v>598</v>
      </c>
      <c r="G56" s="47">
        <v>1012.859</v>
      </c>
      <c r="H56" s="47">
        <v>626.29700000000003</v>
      </c>
      <c r="I56" s="47">
        <v>1053.181</v>
      </c>
      <c r="J56" s="47">
        <v>660.35199999999998</v>
      </c>
      <c r="K56" s="47">
        <v>919.54100000000005</v>
      </c>
      <c r="L56" s="47">
        <v>301.01799999999997</v>
      </c>
      <c r="M56" s="47">
        <v>13.151</v>
      </c>
      <c r="N56" s="46"/>
      <c r="O56" s="46"/>
      <c r="P56" s="46"/>
      <c r="Q56" s="46"/>
      <c r="R56" s="46"/>
      <c r="S56" s="48">
        <v>4586.3990000000003</v>
      </c>
      <c r="T56" s="456"/>
      <c r="U56" s="456">
        <f t="shared" si="4"/>
        <v>1639.1559999999999</v>
      </c>
      <c r="V56" s="231">
        <f t="shared" si="5"/>
        <v>2947.2430000000004</v>
      </c>
    </row>
    <row r="57" spans="1:22" ht="13.5" thickBot="1">
      <c r="A57" s="236" t="str">
        <f t="shared" si="0"/>
        <v>BENELUXOther</v>
      </c>
      <c r="B57" s="233" t="str">
        <f t="shared" si="1"/>
        <v>BENELUXVAN EYCK</v>
      </c>
      <c r="C57" s="233" t="str">
        <f t="shared" si="2"/>
        <v>BENELUX</v>
      </c>
      <c r="D57" s="233" t="str">
        <f t="shared" si="3"/>
        <v>VAN EYCK</v>
      </c>
      <c r="E57" s="597"/>
      <c r="F57" s="452" t="s">
        <v>626</v>
      </c>
      <c r="G57" s="47">
        <v>85380.008000000002</v>
      </c>
      <c r="H57" s="47">
        <v>186247.22399999999</v>
      </c>
      <c r="I57" s="47">
        <v>103685.215</v>
      </c>
      <c r="J57" s="47">
        <v>22297.896000000001</v>
      </c>
      <c r="K57" s="47">
        <v>117780.85</v>
      </c>
      <c r="L57" s="47">
        <v>12822.813</v>
      </c>
      <c r="M57" s="46"/>
      <c r="N57" s="46"/>
      <c r="O57" s="47">
        <v>166872.258</v>
      </c>
      <c r="P57" s="47">
        <v>193669.65</v>
      </c>
      <c r="Q57" s="47">
        <v>93667.513000000006</v>
      </c>
      <c r="R57" s="47">
        <v>16232.602999999999</v>
      </c>
      <c r="S57" s="48">
        <v>998656.03</v>
      </c>
      <c r="T57" s="456"/>
      <c r="U57" s="456">
        <f t="shared" si="4"/>
        <v>271627.23199999996</v>
      </c>
      <c r="V57" s="231">
        <f t="shared" si="5"/>
        <v>727028.79800000007</v>
      </c>
    </row>
    <row r="58" spans="1:22" ht="13.5" thickBot="1">
      <c r="A58" s="236" t="str">
        <f t="shared" si="0"/>
        <v>BENELUXOther</v>
      </c>
      <c r="B58" s="233" t="str">
        <f t="shared" si="1"/>
        <v>BENELUXVERMEER</v>
      </c>
      <c r="C58" s="233" t="str">
        <f t="shared" si="2"/>
        <v>BENELUX</v>
      </c>
      <c r="D58" s="233" t="str">
        <f t="shared" si="3"/>
        <v>VERMEER</v>
      </c>
      <c r="E58" s="597"/>
      <c r="F58" s="452" t="s">
        <v>627</v>
      </c>
      <c r="G58" s="46"/>
      <c r="H58" s="46"/>
      <c r="I58" s="47">
        <v>1960.547</v>
      </c>
      <c r="J58" s="46"/>
      <c r="K58" s="46"/>
      <c r="L58" s="46"/>
      <c r="M58" s="46"/>
      <c r="N58" s="46"/>
      <c r="O58" s="46"/>
      <c r="P58" s="46"/>
      <c r="Q58" s="46"/>
      <c r="R58" s="46"/>
      <c r="S58" s="48">
        <v>1960.547</v>
      </c>
      <c r="T58" s="456"/>
      <c r="U58" s="456">
        <f t="shared" si="4"/>
        <v>0</v>
      </c>
      <c r="V58" s="231">
        <f t="shared" si="5"/>
        <v>1960.547</v>
      </c>
    </row>
    <row r="59" spans="1:22" ht="13.5" thickBot="1">
      <c r="A59" s="236" t="str">
        <f t="shared" si="0"/>
        <v>BENELUXWINSOR &amp; NEWTON</v>
      </c>
      <c r="B59" s="233" t="str">
        <f t="shared" si="1"/>
        <v>BENELUXWINSOR &amp; NEWTON</v>
      </c>
      <c r="C59" s="233" t="str">
        <f t="shared" si="2"/>
        <v>BENELUX</v>
      </c>
      <c r="D59" s="233" t="str">
        <f t="shared" si="3"/>
        <v>WINSOR &amp; NEWTON</v>
      </c>
      <c r="E59" s="597"/>
      <c r="F59" s="452" t="s">
        <v>68</v>
      </c>
      <c r="G59" s="47">
        <v>135182.55499999999</v>
      </c>
      <c r="H59" s="47">
        <v>130113.658</v>
      </c>
      <c r="I59" s="47">
        <v>195719.03899999999</v>
      </c>
      <c r="J59" s="47">
        <v>94790.857000000004</v>
      </c>
      <c r="K59" s="47">
        <v>97644.660999999993</v>
      </c>
      <c r="L59" s="47">
        <v>119678.973</v>
      </c>
      <c r="M59" s="47">
        <v>94475.553</v>
      </c>
      <c r="N59" s="47">
        <v>117126.89200000001</v>
      </c>
      <c r="O59" s="47">
        <v>155990.23000000001</v>
      </c>
      <c r="P59" s="47">
        <v>166091.07699999999</v>
      </c>
      <c r="Q59" s="47">
        <v>119764.815</v>
      </c>
      <c r="R59" s="47">
        <v>145795.70499999999</v>
      </c>
      <c r="S59" s="48">
        <v>1572374.0149999999</v>
      </c>
      <c r="T59" s="456"/>
      <c r="U59" s="456">
        <f t="shared" si="4"/>
        <v>265296.21299999999</v>
      </c>
      <c r="V59" s="231">
        <f t="shared" si="5"/>
        <v>1307077.8019999999</v>
      </c>
    </row>
    <row r="60" spans="1:22" ht="13.5" thickBot="1">
      <c r="A60" s="236" t="str">
        <f t="shared" si="0"/>
        <v>BENELUXOther</v>
      </c>
      <c r="B60" s="233" t="str">
        <f t="shared" si="1"/>
        <v>BENELUXXACTO</v>
      </c>
      <c r="C60" s="233" t="str">
        <f t="shared" si="2"/>
        <v>BENELUX</v>
      </c>
      <c r="D60" s="233" t="str">
        <f t="shared" si="3"/>
        <v>XACTO</v>
      </c>
      <c r="E60" s="597"/>
      <c r="F60" s="452" t="s">
        <v>628</v>
      </c>
      <c r="G60" s="47">
        <v>925.43499999999995</v>
      </c>
      <c r="H60" s="47">
        <v>807.274</v>
      </c>
      <c r="I60" s="47">
        <v>470.6</v>
      </c>
      <c r="J60" s="47">
        <v>664.7</v>
      </c>
      <c r="K60" s="47">
        <v>466.88200000000001</v>
      </c>
      <c r="L60" s="47">
        <v>391.233</v>
      </c>
      <c r="M60" s="47">
        <v>972.22900000000004</v>
      </c>
      <c r="N60" s="47">
        <v>928.15200000000004</v>
      </c>
      <c r="O60" s="47">
        <v>746.99300000000005</v>
      </c>
      <c r="P60" s="47">
        <v>392.26299999999998</v>
      </c>
      <c r="Q60" s="47">
        <v>302.14499999999998</v>
      </c>
      <c r="R60" s="47">
        <v>537.54300000000001</v>
      </c>
      <c r="S60" s="48">
        <v>7605.4489999999996</v>
      </c>
      <c r="T60" s="456"/>
      <c r="U60" s="456">
        <f t="shared" si="4"/>
        <v>1732.7089999999998</v>
      </c>
      <c r="V60" s="231">
        <f t="shared" si="5"/>
        <v>5872.74</v>
      </c>
    </row>
    <row r="61" spans="1:22" ht="13.5" thickBot="1">
      <c r="A61" s="236" t="str">
        <f t="shared" si="0"/>
        <v xml:space="preserve">BENELUX </v>
      </c>
      <c r="B61" s="233" t="str">
        <f t="shared" si="1"/>
        <v>BENELUXAll Brands</v>
      </c>
      <c r="C61" s="233" t="str">
        <f t="shared" si="2"/>
        <v>BENELUX</v>
      </c>
      <c r="D61" s="233" t="str">
        <f t="shared" si="3"/>
        <v>All Brands</v>
      </c>
      <c r="E61" s="598"/>
      <c r="F61" s="197" t="s">
        <v>599</v>
      </c>
      <c r="G61" s="50">
        <v>486078.20899999997</v>
      </c>
      <c r="H61" s="50">
        <v>515894.18</v>
      </c>
      <c r="I61" s="50">
        <v>623323.47400000005</v>
      </c>
      <c r="J61" s="50">
        <v>281793.076</v>
      </c>
      <c r="K61" s="50">
        <v>383310.39799999999</v>
      </c>
      <c r="L61" s="50">
        <v>351457.29100000003</v>
      </c>
      <c r="M61" s="50">
        <v>328782.64799999999</v>
      </c>
      <c r="N61" s="50">
        <v>346738.91399999999</v>
      </c>
      <c r="O61" s="50">
        <v>595076.03399999999</v>
      </c>
      <c r="P61" s="50">
        <v>614079.42299999995</v>
      </c>
      <c r="Q61" s="50">
        <v>409003.39500000002</v>
      </c>
      <c r="R61" s="50">
        <v>367069.15500000003</v>
      </c>
      <c r="S61" s="50">
        <v>5302606.1969999997</v>
      </c>
      <c r="T61" s="456"/>
      <c r="U61" s="456">
        <f t="shared" si="4"/>
        <v>1001972.389</v>
      </c>
      <c r="V61" s="231">
        <f t="shared" si="5"/>
        <v>4300633.8080000002</v>
      </c>
    </row>
    <row r="62" spans="1:22" ht="13.5" thickBot="1">
      <c r="A62" s="236" t="str">
        <f t="shared" si="0"/>
        <v>CCMOther</v>
      </c>
      <c r="B62" s="233" t="str">
        <f t="shared" si="1"/>
        <v>CCMCOMPONENTS</v>
      </c>
      <c r="C62" s="233" t="str">
        <f t="shared" si="2"/>
        <v>CCM</v>
      </c>
      <c r="D62" s="233" t="str">
        <f t="shared" si="3"/>
        <v>COMPONENTS</v>
      </c>
      <c r="E62" s="588" t="s">
        <v>163</v>
      </c>
      <c r="F62" s="452" t="s">
        <v>589</v>
      </c>
      <c r="G62" s="46"/>
      <c r="H62" s="47">
        <v>33569.673000000003</v>
      </c>
      <c r="I62" s="46"/>
      <c r="J62" s="47">
        <v>32489.073</v>
      </c>
      <c r="K62" s="47">
        <v>0</v>
      </c>
      <c r="L62" s="47">
        <v>10460.766</v>
      </c>
      <c r="M62" s="46"/>
      <c r="N62" s="47">
        <v>1568.7</v>
      </c>
      <c r="O62" s="47">
        <v>410.8</v>
      </c>
      <c r="P62" s="46"/>
      <c r="Q62" s="47">
        <v>544.5</v>
      </c>
      <c r="R62" s="47">
        <v>14715.06</v>
      </c>
      <c r="S62" s="48">
        <v>93758.572</v>
      </c>
      <c r="T62" s="456"/>
      <c r="U62" s="456">
        <f t="shared" si="4"/>
        <v>33569.673000000003</v>
      </c>
      <c r="V62" s="231">
        <f t="shared" si="5"/>
        <v>60188.898999999998</v>
      </c>
    </row>
    <row r="63" spans="1:22" ht="13.5" thickBot="1">
      <c r="A63" s="236" t="str">
        <f t="shared" si="0"/>
        <v>CCMOther</v>
      </c>
      <c r="B63" s="233" t="str">
        <f t="shared" si="1"/>
        <v>CCMCRAYOLA</v>
      </c>
      <c r="C63" s="233" t="str">
        <f t="shared" si="2"/>
        <v>CCM</v>
      </c>
      <c r="D63" s="233" t="str">
        <f t="shared" si="3"/>
        <v>CRAYOLA</v>
      </c>
      <c r="E63" s="597"/>
      <c r="F63" s="452" t="s">
        <v>293</v>
      </c>
      <c r="G63" s="47">
        <v>146514.4</v>
      </c>
      <c r="H63" s="47">
        <v>118353.2</v>
      </c>
      <c r="I63" s="47">
        <v>232230.63</v>
      </c>
      <c r="J63" s="47">
        <v>177856.86</v>
      </c>
      <c r="K63" s="47">
        <v>163512.4</v>
      </c>
      <c r="L63" s="47">
        <v>65218.18</v>
      </c>
      <c r="M63" s="47">
        <v>105481.24</v>
      </c>
      <c r="N63" s="47">
        <v>131649.78</v>
      </c>
      <c r="O63" s="47">
        <v>114286.85</v>
      </c>
      <c r="P63" s="47">
        <v>42256.25</v>
      </c>
      <c r="Q63" s="47">
        <v>19567.82</v>
      </c>
      <c r="R63" s="46"/>
      <c r="S63" s="48">
        <v>1316927.6100000001</v>
      </c>
      <c r="T63" s="456"/>
      <c r="U63" s="456">
        <f t="shared" si="4"/>
        <v>264867.59999999998</v>
      </c>
      <c r="V63" s="231">
        <f t="shared" si="5"/>
        <v>1052060.0100000002</v>
      </c>
    </row>
    <row r="64" spans="1:22" ht="13.5" thickBot="1">
      <c r="A64" s="236" t="str">
        <f t="shared" si="0"/>
        <v>CCMOther</v>
      </c>
      <c r="B64" s="233" t="str">
        <f t="shared" si="1"/>
        <v>CCMCROWN</v>
      </c>
      <c r="C64" s="233" t="str">
        <f t="shared" si="2"/>
        <v>CCM</v>
      </c>
      <c r="D64" s="233" t="str">
        <f t="shared" si="3"/>
        <v>CROWN</v>
      </c>
      <c r="E64" s="597"/>
      <c r="F64" s="452" t="s">
        <v>592</v>
      </c>
      <c r="G64" s="46"/>
      <c r="H64" s="47">
        <v>7813.33</v>
      </c>
      <c r="I64" s="47">
        <v>9085.6</v>
      </c>
      <c r="J64" s="47">
        <v>56865.48</v>
      </c>
      <c r="K64" s="47">
        <v>37592.36</v>
      </c>
      <c r="L64" s="47">
        <v>13844.81</v>
      </c>
      <c r="M64" s="47">
        <v>15415.25</v>
      </c>
      <c r="N64" s="47">
        <v>3714.41</v>
      </c>
      <c r="O64" s="47">
        <v>53506.42</v>
      </c>
      <c r="P64" s="47">
        <v>42554.34</v>
      </c>
      <c r="Q64" s="47">
        <v>18503.439999999999</v>
      </c>
      <c r="R64" s="46"/>
      <c r="S64" s="48">
        <v>258895.44</v>
      </c>
      <c r="T64" s="456"/>
      <c r="U64" s="456">
        <f t="shared" si="4"/>
        <v>7813.33</v>
      </c>
      <c r="V64" s="231">
        <f t="shared" si="5"/>
        <v>251082.11000000002</v>
      </c>
    </row>
    <row r="65" spans="1:22" ht="13.5" thickBot="1">
      <c r="A65" s="236" t="str">
        <f t="shared" si="0"/>
        <v>CCMOther</v>
      </c>
      <c r="B65" s="233" t="str">
        <f t="shared" si="1"/>
        <v>CCMGAMES WORKSHOP</v>
      </c>
      <c r="C65" s="233" t="str">
        <f t="shared" si="2"/>
        <v>CCM</v>
      </c>
      <c r="D65" s="233" t="str">
        <f t="shared" si="3"/>
        <v>GAMES WORKSHOP</v>
      </c>
      <c r="E65" s="597"/>
      <c r="F65" s="452" t="s">
        <v>629</v>
      </c>
      <c r="G65" s="47">
        <v>23183.35</v>
      </c>
      <c r="H65" s="47">
        <v>16132.77</v>
      </c>
      <c r="I65" s="47">
        <v>44509.781999999999</v>
      </c>
      <c r="J65" s="47">
        <v>41835.360000000001</v>
      </c>
      <c r="K65" s="47">
        <v>43674.28</v>
      </c>
      <c r="L65" s="47">
        <v>47734.27</v>
      </c>
      <c r="M65" s="47">
        <v>46124.84</v>
      </c>
      <c r="N65" s="47">
        <v>41376.61</v>
      </c>
      <c r="O65" s="47">
        <v>19018.330000000002</v>
      </c>
      <c r="P65" s="47">
        <v>22919.57</v>
      </c>
      <c r="Q65" s="47">
        <v>25648.17</v>
      </c>
      <c r="R65" s="46"/>
      <c r="S65" s="48">
        <v>372157.33199999999</v>
      </c>
      <c r="T65" s="456"/>
      <c r="U65" s="456">
        <f t="shared" si="4"/>
        <v>39316.119999999995</v>
      </c>
      <c r="V65" s="231">
        <f t="shared" si="5"/>
        <v>332841.212</v>
      </c>
    </row>
    <row r="66" spans="1:22" ht="13.5" thickBot="1">
      <c r="A66" s="236" t="str">
        <f t="shared" si="0"/>
        <v>CCMOther</v>
      </c>
      <c r="B66" s="233" t="str">
        <f t="shared" si="1"/>
        <v>CCMHORNBY</v>
      </c>
      <c r="C66" s="233" t="str">
        <f t="shared" si="2"/>
        <v>CCM</v>
      </c>
      <c r="D66" s="233" t="str">
        <f t="shared" si="3"/>
        <v>HORNBY</v>
      </c>
      <c r="E66" s="597"/>
      <c r="F66" s="452" t="s">
        <v>630</v>
      </c>
      <c r="G66" s="47">
        <v>0</v>
      </c>
      <c r="H66" s="47">
        <v>20517.599999999999</v>
      </c>
      <c r="I66" s="47">
        <v>1136</v>
      </c>
      <c r="J66" s="47">
        <v>544</v>
      </c>
      <c r="K66" s="46"/>
      <c r="L66" s="47">
        <v>17335.52</v>
      </c>
      <c r="M66" s="46"/>
      <c r="N66" s="47">
        <v>27964.35</v>
      </c>
      <c r="O66" s="47">
        <v>96</v>
      </c>
      <c r="P66" s="46"/>
      <c r="Q66" s="46"/>
      <c r="R66" s="47">
        <v>38004.6</v>
      </c>
      <c r="S66" s="48">
        <v>105598.07</v>
      </c>
      <c r="T66" s="456"/>
      <c r="U66" s="456">
        <f t="shared" si="4"/>
        <v>20517.599999999999</v>
      </c>
      <c r="V66" s="231">
        <f t="shared" si="5"/>
        <v>85080.47</v>
      </c>
    </row>
    <row r="67" spans="1:22" ht="13.5" thickBot="1">
      <c r="A67" s="236" t="str">
        <f t="shared" si="0"/>
        <v>CCMOther</v>
      </c>
      <c r="B67" s="233" t="str">
        <f t="shared" si="1"/>
        <v>CCMHUMBROL</v>
      </c>
      <c r="C67" s="233" t="str">
        <f t="shared" si="2"/>
        <v>CCM</v>
      </c>
      <c r="D67" s="233" t="str">
        <f t="shared" si="3"/>
        <v>HUMBROL</v>
      </c>
      <c r="E67" s="597"/>
      <c r="F67" s="452" t="s">
        <v>631</v>
      </c>
      <c r="G67" s="46"/>
      <c r="H67" s="46"/>
      <c r="I67" s="47">
        <v>7932.5159999999996</v>
      </c>
      <c r="J67" s="46"/>
      <c r="K67" s="47">
        <v>13309.92</v>
      </c>
      <c r="L67" s="47">
        <v>12063.168</v>
      </c>
      <c r="M67" s="47">
        <v>15262.5</v>
      </c>
      <c r="N67" s="46"/>
      <c r="O67" s="46"/>
      <c r="P67" s="46"/>
      <c r="Q67" s="47">
        <v>21201</v>
      </c>
      <c r="R67" s="47">
        <v>60106.5</v>
      </c>
      <c r="S67" s="48">
        <v>129875.60400000001</v>
      </c>
      <c r="T67" s="456"/>
      <c r="U67" s="456">
        <f t="shared" si="4"/>
        <v>0</v>
      </c>
      <c r="V67" s="231">
        <f t="shared" si="5"/>
        <v>129875.60400000001</v>
      </c>
    </row>
    <row r="68" spans="1:22" ht="13.5" thickBot="1">
      <c r="A68" s="236" t="str">
        <f t="shared" si="0"/>
        <v>CCMOther</v>
      </c>
      <c r="B68" s="233" t="str">
        <f t="shared" si="1"/>
        <v>CCMJACKSONS ART</v>
      </c>
      <c r="C68" s="233" t="str">
        <f t="shared" si="2"/>
        <v>CCM</v>
      </c>
      <c r="D68" s="233" t="str">
        <f t="shared" si="3"/>
        <v>JACKSONS ART</v>
      </c>
      <c r="E68" s="597"/>
      <c r="F68" s="452" t="s">
        <v>632</v>
      </c>
      <c r="G68" s="47">
        <v>1569.72</v>
      </c>
      <c r="H68" s="47">
        <v>2195.52</v>
      </c>
      <c r="I68" s="47">
        <v>901.51</v>
      </c>
      <c r="J68" s="46"/>
      <c r="K68" s="47">
        <v>585.20000000000005</v>
      </c>
      <c r="L68" s="46"/>
      <c r="M68" s="47">
        <v>1065.78</v>
      </c>
      <c r="N68" s="47">
        <v>455.49</v>
      </c>
      <c r="O68" s="46"/>
      <c r="P68" s="46"/>
      <c r="Q68" s="47">
        <v>1098</v>
      </c>
      <c r="R68" s="46"/>
      <c r="S68" s="48">
        <v>7871.22</v>
      </c>
      <c r="T68" s="456"/>
      <c r="U68" s="456">
        <f t="shared" si="4"/>
        <v>3765.24</v>
      </c>
      <c r="V68" s="231">
        <f t="shared" si="5"/>
        <v>4105.9800000000005</v>
      </c>
    </row>
    <row r="69" spans="1:22" ht="13.5" thickBot="1">
      <c r="A69" s="236" t="str">
        <f t="shared" ref="A69:A132" si="6">C69&amp;IF(D69="WINSOR &amp; NEWTON","WINSOR &amp; NEWTON",IF(D69="LIQUITEX","LIQUITEX",IF(D69="L&amp;B","L&amp;B",IF(D69="SNAZAROO","SNAZAROO",IF(D69="REEVES","REEVES",IF(D69="LETRASET","LETRASET",IF(D69="CONTE A PARIS","CONTE A PARIS",IF(D69="All Brands"," ", "Other"))))))))</f>
        <v>CCML&amp;B</v>
      </c>
      <c r="B69" s="233" t="str">
        <f t="shared" ref="B69:B132" si="7">C69&amp;D69</f>
        <v>CCML&amp;B</v>
      </c>
      <c r="C69" s="233" t="str">
        <f t="shared" ref="C69:C132" si="8">IF(E69="",C68,E69)</f>
        <v>CCM</v>
      </c>
      <c r="D69" s="233" t="str">
        <f t="shared" ref="D69:D132" si="9">IF(F69="",D68,F69)</f>
        <v>L&amp;B</v>
      </c>
      <c r="E69" s="597"/>
      <c r="F69" s="452" t="s">
        <v>55</v>
      </c>
      <c r="G69" s="46"/>
      <c r="H69" s="46"/>
      <c r="I69" s="46"/>
      <c r="J69" s="46"/>
      <c r="K69" s="46"/>
      <c r="L69" s="47">
        <v>753.28</v>
      </c>
      <c r="M69" s="47">
        <v>4722.92</v>
      </c>
      <c r="N69" s="46"/>
      <c r="O69" s="46"/>
      <c r="P69" s="46"/>
      <c r="Q69" s="47">
        <v>5727.34</v>
      </c>
      <c r="R69" s="46"/>
      <c r="S69" s="48">
        <v>11203.54</v>
      </c>
      <c r="T69" s="456"/>
      <c r="U69" s="456">
        <f t="shared" ref="U69:U132" si="10">G69+H69</f>
        <v>0</v>
      </c>
      <c r="V69" s="231">
        <f t="shared" ref="V69:V132" si="11">S69-U69</f>
        <v>11203.54</v>
      </c>
    </row>
    <row r="70" spans="1:22" ht="13.5" thickBot="1">
      <c r="A70" s="236" t="str">
        <f t="shared" si="6"/>
        <v>CCMOther</v>
      </c>
      <c r="B70" s="233" t="str">
        <f t="shared" si="7"/>
        <v>CCMMAN MARKING</v>
      </c>
      <c r="C70" s="233" t="str">
        <f t="shared" si="8"/>
        <v>CCM</v>
      </c>
      <c r="D70" s="233" t="str">
        <f t="shared" si="9"/>
        <v>MAN MARKING</v>
      </c>
      <c r="E70" s="597"/>
      <c r="F70" s="452" t="s">
        <v>633</v>
      </c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7">
        <v>3250</v>
      </c>
      <c r="S70" s="48">
        <v>3250</v>
      </c>
      <c r="T70" s="456"/>
      <c r="U70" s="456">
        <f t="shared" si="10"/>
        <v>0</v>
      </c>
      <c r="V70" s="231">
        <f t="shared" si="11"/>
        <v>3250</v>
      </c>
    </row>
    <row r="71" spans="1:22" ht="13.5" thickBot="1">
      <c r="A71" s="236" t="str">
        <f t="shared" si="6"/>
        <v>CCMOther</v>
      </c>
      <c r="B71" s="233" t="str">
        <f t="shared" si="7"/>
        <v>CCMOTHER</v>
      </c>
      <c r="C71" s="233" t="str">
        <f t="shared" si="8"/>
        <v>CCM</v>
      </c>
      <c r="D71" s="233" t="str">
        <f t="shared" si="9"/>
        <v>OTHER</v>
      </c>
      <c r="E71" s="597"/>
      <c r="F71" s="452" t="s">
        <v>77</v>
      </c>
      <c r="G71" s="46"/>
      <c r="H71" s="46"/>
      <c r="I71" s="46"/>
      <c r="J71" s="47">
        <v>556.70000000000005</v>
      </c>
      <c r="K71" s="47">
        <v>2096.56</v>
      </c>
      <c r="L71" s="46"/>
      <c r="M71" s="47">
        <v>6200.73</v>
      </c>
      <c r="N71" s="46"/>
      <c r="O71" s="46"/>
      <c r="P71" s="47">
        <v>586</v>
      </c>
      <c r="Q71" s="47">
        <v>6902.91</v>
      </c>
      <c r="R71" s="46"/>
      <c r="S71" s="48">
        <v>16342.9</v>
      </c>
      <c r="T71" s="456"/>
      <c r="U71" s="456">
        <f t="shared" si="10"/>
        <v>0</v>
      </c>
      <c r="V71" s="231">
        <f t="shared" si="11"/>
        <v>16342.9</v>
      </c>
    </row>
    <row r="72" spans="1:22" ht="13.5" thickBot="1">
      <c r="A72" s="236" t="str">
        <f t="shared" si="6"/>
        <v>CCMREEVES</v>
      </c>
      <c r="B72" s="233" t="str">
        <f t="shared" si="7"/>
        <v>CCMREEVES</v>
      </c>
      <c r="C72" s="233" t="str">
        <f t="shared" si="8"/>
        <v>CCM</v>
      </c>
      <c r="D72" s="233" t="str">
        <f t="shared" si="9"/>
        <v>REEVES</v>
      </c>
      <c r="E72" s="597"/>
      <c r="F72" s="452" t="s">
        <v>173</v>
      </c>
      <c r="G72" s="46"/>
      <c r="H72" s="46"/>
      <c r="I72" s="46"/>
      <c r="J72" s="46"/>
      <c r="K72" s="46"/>
      <c r="L72" s="46"/>
      <c r="M72" s="46"/>
      <c r="N72" s="46"/>
      <c r="O72" s="46"/>
      <c r="P72" s="47">
        <v>92.1</v>
      </c>
      <c r="Q72" s="46"/>
      <c r="R72" s="46"/>
      <c r="S72" s="48">
        <v>92.1</v>
      </c>
      <c r="T72" s="456"/>
      <c r="U72" s="456">
        <f t="shared" si="10"/>
        <v>0</v>
      </c>
      <c r="V72" s="231">
        <f t="shared" si="11"/>
        <v>92.1</v>
      </c>
    </row>
    <row r="73" spans="1:22" ht="13.5" thickBot="1">
      <c r="A73" s="236" t="str">
        <f t="shared" si="6"/>
        <v>CCMOther</v>
      </c>
      <c r="B73" s="233" t="str">
        <f t="shared" si="7"/>
        <v>CCMSTODDARD</v>
      </c>
      <c r="C73" s="233" t="str">
        <f t="shared" si="8"/>
        <v>CCM</v>
      </c>
      <c r="D73" s="233" t="str">
        <f t="shared" si="9"/>
        <v>STODDARD</v>
      </c>
      <c r="E73" s="597"/>
      <c r="F73" s="452" t="s">
        <v>634</v>
      </c>
      <c r="G73" s="47">
        <v>883.85</v>
      </c>
      <c r="H73" s="47">
        <v>1035.54</v>
      </c>
      <c r="I73" s="47">
        <v>1079.57</v>
      </c>
      <c r="J73" s="47">
        <v>1293.26</v>
      </c>
      <c r="K73" s="47">
        <v>1257.48</v>
      </c>
      <c r="L73" s="47">
        <v>542.75</v>
      </c>
      <c r="M73" s="47">
        <v>1456.71</v>
      </c>
      <c r="N73" s="46"/>
      <c r="O73" s="47">
        <v>1618.8</v>
      </c>
      <c r="P73" s="47">
        <v>209.3</v>
      </c>
      <c r="Q73" s="47">
        <v>1034.6400000000001</v>
      </c>
      <c r="R73" s="46"/>
      <c r="S73" s="48">
        <v>10411.9</v>
      </c>
      <c r="T73" s="456"/>
      <c r="U73" s="456">
        <f t="shared" si="10"/>
        <v>1919.3899999999999</v>
      </c>
      <c r="V73" s="231">
        <f t="shared" si="11"/>
        <v>8492.51</v>
      </c>
    </row>
    <row r="74" spans="1:22" ht="13.5" thickBot="1">
      <c r="A74" s="236" t="str">
        <f t="shared" si="6"/>
        <v>CCMOther</v>
      </c>
      <c r="B74" s="233" t="str">
        <f t="shared" si="7"/>
        <v>CCMTEACHING ART</v>
      </c>
      <c r="C74" s="233" t="str">
        <f t="shared" si="8"/>
        <v>CCM</v>
      </c>
      <c r="D74" s="233" t="str">
        <f t="shared" si="9"/>
        <v>TEACHING ART</v>
      </c>
      <c r="E74" s="597"/>
      <c r="F74" s="452" t="s">
        <v>303</v>
      </c>
      <c r="G74" s="46"/>
      <c r="H74" s="47">
        <v>2790.85</v>
      </c>
      <c r="I74" s="47">
        <v>392.08</v>
      </c>
      <c r="J74" s="47">
        <v>1600</v>
      </c>
      <c r="K74" s="46"/>
      <c r="L74" s="47">
        <v>1809.51</v>
      </c>
      <c r="M74" s="47">
        <v>941.52</v>
      </c>
      <c r="N74" s="47">
        <v>1341.9</v>
      </c>
      <c r="O74" s="46"/>
      <c r="P74" s="47">
        <v>2973.68</v>
      </c>
      <c r="Q74" s="47">
        <v>1522.24</v>
      </c>
      <c r="R74" s="46"/>
      <c r="S74" s="48">
        <v>13371.78</v>
      </c>
      <c r="T74" s="456"/>
      <c r="U74" s="456">
        <f t="shared" si="10"/>
        <v>2790.85</v>
      </c>
      <c r="V74" s="231">
        <f t="shared" si="11"/>
        <v>10580.93</v>
      </c>
    </row>
    <row r="75" spans="1:22" ht="13.5" thickBot="1">
      <c r="A75" s="236" t="str">
        <f t="shared" si="6"/>
        <v>CCMOther</v>
      </c>
      <c r="B75" s="233" t="str">
        <f t="shared" si="7"/>
        <v>CCMTERRY HARRISON</v>
      </c>
      <c r="C75" s="233" t="str">
        <f t="shared" si="8"/>
        <v>CCM</v>
      </c>
      <c r="D75" s="233" t="str">
        <f t="shared" si="9"/>
        <v>TERRY HARRISON</v>
      </c>
      <c r="E75" s="597"/>
      <c r="F75" s="452" t="s">
        <v>302</v>
      </c>
      <c r="G75" s="47">
        <v>86.5</v>
      </c>
      <c r="H75" s="47">
        <v>1507.68</v>
      </c>
      <c r="I75" s="47">
        <v>7939.25</v>
      </c>
      <c r="J75" s="46"/>
      <c r="K75" s="47">
        <v>4962.12</v>
      </c>
      <c r="L75" s="47">
        <v>3650.04</v>
      </c>
      <c r="M75" s="47">
        <v>2398.34</v>
      </c>
      <c r="N75" s="47">
        <v>94.9</v>
      </c>
      <c r="O75" s="47">
        <v>1026.43</v>
      </c>
      <c r="P75" s="47">
        <v>1151.8</v>
      </c>
      <c r="Q75" s="47">
        <v>1459.5</v>
      </c>
      <c r="R75" s="46"/>
      <c r="S75" s="48">
        <v>24276.560000000001</v>
      </c>
      <c r="T75" s="456"/>
      <c r="U75" s="456">
        <f t="shared" si="10"/>
        <v>1594.18</v>
      </c>
      <c r="V75" s="231">
        <f t="shared" si="11"/>
        <v>22682.38</v>
      </c>
    </row>
    <row r="76" spans="1:22" ht="13.5" thickBot="1">
      <c r="A76" s="236" t="str">
        <f t="shared" si="6"/>
        <v>CCMOther</v>
      </c>
      <c r="B76" s="233" t="str">
        <f t="shared" si="7"/>
        <v>CCMUNKNOWN</v>
      </c>
      <c r="C76" s="233" t="str">
        <f t="shared" si="8"/>
        <v>CCM</v>
      </c>
      <c r="D76" s="233" t="str">
        <f t="shared" si="9"/>
        <v>UNKNOWN</v>
      </c>
      <c r="E76" s="597"/>
      <c r="F76" s="452" t="s">
        <v>635</v>
      </c>
      <c r="G76" s="46"/>
      <c r="H76" s="46"/>
      <c r="I76" s="47">
        <v>555</v>
      </c>
      <c r="J76" s="46"/>
      <c r="K76" s="46"/>
      <c r="L76" s="46"/>
      <c r="M76" s="46"/>
      <c r="N76" s="46"/>
      <c r="O76" s="46"/>
      <c r="P76" s="46"/>
      <c r="Q76" s="46"/>
      <c r="R76" s="46"/>
      <c r="S76" s="48">
        <v>555</v>
      </c>
      <c r="T76" s="456"/>
      <c r="U76" s="456">
        <f t="shared" si="10"/>
        <v>0</v>
      </c>
      <c r="V76" s="231">
        <f t="shared" si="11"/>
        <v>555</v>
      </c>
    </row>
    <row r="77" spans="1:22" ht="13.5" thickBot="1">
      <c r="A77" s="236" t="str">
        <f t="shared" si="6"/>
        <v>CCMOther</v>
      </c>
      <c r="B77" s="233" t="str">
        <f t="shared" si="7"/>
        <v>CCMVALSPAR</v>
      </c>
      <c r="C77" s="233" t="str">
        <f t="shared" si="8"/>
        <v>CCM</v>
      </c>
      <c r="D77" s="233" t="str">
        <f t="shared" si="9"/>
        <v>VALSPAR</v>
      </c>
      <c r="E77" s="597"/>
      <c r="F77" s="452" t="s">
        <v>298</v>
      </c>
      <c r="G77" s="46"/>
      <c r="H77" s="46"/>
      <c r="I77" s="47">
        <v>8549.3250000000007</v>
      </c>
      <c r="J77" s="47">
        <v>25407.873</v>
      </c>
      <c r="K77" s="47">
        <v>17344.191999999999</v>
      </c>
      <c r="L77" s="47">
        <v>24280.35</v>
      </c>
      <c r="M77" s="47">
        <v>12033.406000000001</v>
      </c>
      <c r="N77" s="47">
        <v>3300.3710000000001</v>
      </c>
      <c r="O77" s="47">
        <v>138141.666</v>
      </c>
      <c r="P77" s="46"/>
      <c r="Q77" s="46"/>
      <c r="R77" s="46"/>
      <c r="S77" s="48">
        <v>229057.18299999999</v>
      </c>
      <c r="T77" s="456"/>
      <c r="U77" s="456">
        <f t="shared" si="10"/>
        <v>0</v>
      </c>
      <c r="V77" s="231">
        <f t="shared" si="11"/>
        <v>229057.18299999999</v>
      </c>
    </row>
    <row r="78" spans="1:22" ht="13.5" thickBot="1">
      <c r="A78" s="236" t="str">
        <f t="shared" si="6"/>
        <v>CCMOther</v>
      </c>
      <c r="B78" s="233" t="str">
        <f t="shared" si="7"/>
        <v>CCMWEST DESIGN</v>
      </c>
      <c r="C78" s="233" t="str">
        <f t="shared" si="8"/>
        <v>CCM</v>
      </c>
      <c r="D78" s="233" t="str">
        <f t="shared" si="9"/>
        <v>WEST DESIGN</v>
      </c>
      <c r="E78" s="597"/>
      <c r="F78" s="452" t="s">
        <v>636</v>
      </c>
      <c r="G78" s="47">
        <v>2452.48</v>
      </c>
      <c r="H78" s="47">
        <v>13952.57</v>
      </c>
      <c r="I78" s="47">
        <v>22270.92</v>
      </c>
      <c r="J78" s="47">
        <v>6543.72</v>
      </c>
      <c r="K78" s="47">
        <v>10432.4</v>
      </c>
      <c r="L78" s="47">
        <v>41935.58</v>
      </c>
      <c r="M78" s="47">
        <v>14684.81</v>
      </c>
      <c r="N78" s="47">
        <v>10987.22</v>
      </c>
      <c r="O78" s="47">
        <v>5258.91</v>
      </c>
      <c r="P78" s="47">
        <v>4157.55</v>
      </c>
      <c r="Q78" s="47">
        <v>3970.26</v>
      </c>
      <c r="R78" s="47">
        <v>4432.8</v>
      </c>
      <c r="S78" s="48">
        <v>141079.22</v>
      </c>
      <c r="T78" s="456"/>
      <c r="U78" s="456">
        <f t="shared" si="10"/>
        <v>16405.05</v>
      </c>
      <c r="V78" s="231">
        <f t="shared" si="11"/>
        <v>124674.17</v>
      </c>
    </row>
    <row r="79" spans="1:22" ht="13.5" thickBot="1">
      <c r="A79" s="236" t="str">
        <f t="shared" si="6"/>
        <v>CCMWINSOR &amp; NEWTON</v>
      </c>
      <c r="B79" s="233" t="str">
        <f t="shared" si="7"/>
        <v>CCMWINSOR &amp; NEWTON</v>
      </c>
      <c r="C79" s="233" t="str">
        <f t="shared" si="8"/>
        <v>CCM</v>
      </c>
      <c r="D79" s="233" t="str">
        <f t="shared" si="9"/>
        <v>WINSOR &amp; NEWTON</v>
      </c>
      <c r="E79" s="597"/>
      <c r="F79" s="452" t="s">
        <v>68</v>
      </c>
      <c r="G79" s="47">
        <v>306.89999999999998</v>
      </c>
      <c r="H79" s="47">
        <v>70.260000000000005</v>
      </c>
      <c r="I79" s="46"/>
      <c r="J79" s="46"/>
      <c r="K79" s="46"/>
      <c r="L79" s="47">
        <v>580</v>
      </c>
      <c r="M79" s="46"/>
      <c r="N79" s="47">
        <v>420.6</v>
      </c>
      <c r="O79" s="47">
        <v>234.2</v>
      </c>
      <c r="P79" s="46"/>
      <c r="Q79" s="47">
        <v>607.91999999999996</v>
      </c>
      <c r="R79" s="46"/>
      <c r="S79" s="48">
        <v>2219.88</v>
      </c>
      <c r="T79" s="456"/>
      <c r="U79" s="456">
        <f t="shared" si="10"/>
        <v>377.15999999999997</v>
      </c>
      <c r="V79" s="231">
        <f t="shared" si="11"/>
        <v>1842.7200000000003</v>
      </c>
    </row>
    <row r="80" spans="1:22" ht="13.5" thickBot="1">
      <c r="A80" s="236" t="str">
        <f t="shared" si="6"/>
        <v xml:space="preserve">CCM </v>
      </c>
      <c r="B80" s="233" t="str">
        <f t="shared" si="7"/>
        <v>CCMAll Brands</v>
      </c>
      <c r="C80" s="233" t="str">
        <f t="shared" si="8"/>
        <v>CCM</v>
      </c>
      <c r="D80" s="233" t="str">
        <f t="shared" si="9"/>
        <v>All Brands</v>
      </c>
      <c r="E80" s="598"/>
      <c r="F80" s="197" t="s">
        <v>599</v>
      </c>
      <c r="G80" s="50">
        <v>174997.2</v>
      </c>
      <c r="H80" s="50">
        <v>217938.99299999999</v>
      </c>
      <c r="I80" s="50">
        <v>336582.18300000002</v>
      </c>
      <c r="J80" s="50">
        <v>344992.326</v>
      </c>
      <c r="K80" s="50">
        <v>294766.91200000001</v>
      </c>
      <c r="L80" s="50">
        <v>240208.22399999999</v>
      </c>
      <c r="M80" s="50">
        <v>225788.046</v>
      </c>
      <c r="N80" s="50">
        <v>222874.33100000001</v>
      </c>
      <c r="O80" s="50">
        <v>333598.40600000002</v>
      </c>
      <c r="P80" s="50">
        <v>116900.59</v>
      </c>
      <c r="Q80" s="50">
        <v>107787.74</v>
      </c>
      <c r="R80" s="50">
        <v>120508.96</v>
      </c>
      <c r="S80" s="50">
        <v>2736943.9109999998</v>
      </c>
      <c r="T80" s="456"/>
      <c r="U80" s="456">
        <f t="shared" si="10"/>
        <v>392936.19299999997</v>
      </c>
      <c r="V80" s="231">
        <f t="shared" si="11"/>
        <v>2344007.7179999999</v>
      </c>
    </row>
    <row r="81" spans="1:22" ht="13.5" thickBot="1">
      <c r="A81" s="236" t="str">
        <f t="shared" si="6"/>
        <v>CENTRAL EUROPEOther</v>
      </c>
      <c r="B81" s="233" t="str">
        <f t="shared" si="7"/>
        <v>CENTRAL EUROPEARTCARE</v>
      </c>
      <c r="C81" s="233" t="str">
        <f t="shared" si="8"/>
        <v>CENTRAL EUROPE</v>
      </c>
      <c r="D81" s="233" t="str">
        <f t="shared" si="9"/>
        <v>ARTCARE</v>
      </c>
      <c r="E81" s="588" t="s">
        <v>156</v>
      </c>
      <c r="F81" s="452" t="s">
        <v>601</v>
      </c>
      <c r="G81" s="47">
        <v>1537.011</v>
      </c>
      <c r="H81" s="47">
        <v>1099.3389999999999</v>
      </c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8">
        <v>2636.35</v>
      </c>
      <c r="T81" s="456"/>
      <c r="U81" s="456">
        <f t="shared" si="10"/>
        <v>2636.35</v>
      </c>
      <c r="V81" s="231">
        <f t="shared" si="11"/>
        <v>0</v>
      </c>
    </row>
    <row r="82" spans="1:22" ht="13.5" thickBot="1">
      <c r="A82" s="236" t="str">
        <f t="shared" si="6"/>
        <v>CENTRAL EUROPEOther</v>
      </c>
      <c r="B82" s="233" t="str">
        <f t="shared" si="7"/>
        <v>CENTRAL EUROPEARTOGRAPH</v>
      </c>
      <c r="C82" s="233" t="str">
        <f t="shared" si="8"/>
        <v>CENTRAL EUROPE</v>
      </c>
      <c r="D82" s="233" t="str">
        <f t="shared" si="9"/>
        <v>ARTOGRAPH</v>
      </c>
      <c r="E82" s="597"/>
      <c r="F82" s="452" t="s">
        <v>602</v>
      </c>
      <c r="G82" s="47">
        <v>60563.017</v>
      </c>
      <c r="H82" s="47">
        <v>13289.151</v>
      </c>
      <c r="I82" s="47">
        <v>7310.1769999999997</v>
      </c>
      <c r="J82" s="47">
        <v>4675.6120000000001</v>
      </c>
      <c r="K82" s="47">
        <v>5165.6819999999998</v>
      </c>
      <c r="L82" s="47">
        <v>5339.4340000000002</v>
      </c>
      <c r="M82" s="47">
        <v>14598.928</v>
      </c>
      <c r="N82" s="47">
        <v>10409.880999999999</v>
      </c>
      <c r="O82" s="47">
        <v>18871.363000000001</v>
      </c>
      <c r="P82" s="47">
        <v>17655.669999999998</v>
      </c>
      <c r="Q82" s="47">
        <v>5215.5379999999996</v>
      </c>
      <c r="R82" s="47">
        <v>12769.949000000001</v>
      </c>
      <c r="S82" s="48">
        <v>175864.402</v>
      </c>
      <c r="T82" s="456"/>
      <c r="U82" s="456">
        <f t="shared" si="10"/>
        <v>73852.168000000005</v>
      </c>
      <c r="V82" s="231">
        <f t="shared" si="11"/>
        <v>102012.234</v>
      </c>
    </row>
    <row r="83" spans="1:22" ht="13.5" thickBot="1">
      <c r="A83" s="236" t="str">
        <f t="shared" si="6"/>
        <v>CENTRAL EUROPEOther</v>
      </c>
      <c r="B83" s="233" t="str">
        <f t="shared" si="7"/>
        <v>CENTRAL EUROPEARTWORKS</v>
      </c>
      <c r="C83" s="233" t="str">
        <f t="shared" si="8"/>
        <v>CENTRAL EUROPE</v>
      </c>
      <c r="D83" s="233" t="str">
        <f t="shared" si="9"/>
        <v>ARTWORKS</v>
      </c>
      <c r="E83" s="597"/>
      <c r="F83" s="452" t="s">
        <v>603</v>
      </c>
      <c r="G83" s="47">
        <v>6151.0860000000002</v>
      </c>
      <c r="H83" s="47">
        <v>1874.14</v>
      </c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8">
        <v>8025.2259999999997</v>
      </c>
      <c r="T83" s="456"/>
      <c r="U83" s="456">
        <f t="shared" si="10"/>
        <v>8025.2260000000006</v>
      </c>
      <c r="V83" s="231">
        <f t="shared" si="11"/>
        <v>0</v>
      </c>
    </row>
    <row r="84" spans="1:22" ht="13.5" thickBot="1">
      <c r="A84" s="236" t="str">
        <f t="shared" si="6"/>
        <v>CENTRAL EUROPEOther</v>
      </c>
      <c r="B84" s="233" t="str">
        <f t="shared" si="7"/>
        <v>CENTRAL EUROPEBOESNER</v>
      </c>
      <c r="C84" s="233" t="str">
        <f t="shared" si="8"/>
        <v>CENTRAL EUROPE</v>
      </c>
      <c r="D84" s="233" t="str">
        <f t="shared" si="9"/>
        <v>BOESNER</v>
      </c>
      <c r="E84" s="597"/>
      <c r="F84" s="452" t="s">
        <v>637</v>
      </c>
      <c r="G84" s="47">
        <v>5976.7879999999996</v>
      </c>
      <c r="H84" s="47">
        <v>6665.5569999999998</v>
      </c>
      <c r="I84" s="47">
        <v>7586.65</v>
      </c>
      <c r="J84" s="47">
        <v>7194.2510000000002</v>
      </c>
      <c r="K84" s="47">
        <v>5068.6679999999997</v>
      </c>
      <c r="L84" s="47">
        <v>9156.31</v>
      </c>
      <c r="M84" s="47">
        <v>6899.9309999999996</v>
      </c>
      <c r="N84" s="47">
        <v>4643.5559999999996</v>
      </c>
      <c r="O84" s="47">
        <v>9623.6229999999996</v>
      </c>
      <c r="P84" s="47">
        <v>7979.0739999999996</v>
      </c>
      <c r="Q84" s="47">
        <v>8002.2749999999996</v>
      </c>
      <c r="R84" s="47">
        <v>5144.97</v>
      </c>
      <c r="S84" s="48">
        <v>83941.653000000006</v>
      </c>
      <c r="T84" s="456"/>
      <c r="U84" s="456">
        <f t="shared" si="10"/>
        <v>12642.344999999999</v>
      </c>
      <c r="V84" s="231">
        <f t="shared" si="11"/>
        <v>71299.308000000005</v>
      </c>
    </row>
    <row r="85" spans="1:22" ht="13.5" thickBot="1">
      <c r="A85" s="236" t="str">
        <f t="shared" si="6"/>
        <v>CENTRAL EUROPEOther</v>
      </c>
      <c r="B85" s="233" t="str">
        <f t="shared" si="7"/>
        <v>CENTRAL EUROPECAPPELLETTO</v>
      </c>
      <c r="C85" s="233" t="str">
        <f t="shared" si="8"/>
        <v>CENTRAL EUROPE</v>
      </c>
      <c r="D85" s="233" t="str">
        <f t="shared" si="9"/>
        <v>CAPPELLETTO</v>
      </c>
      <c r="E85" s="597"/>
      <c r="F85" s="452" t="s">
        <v>606</v>
      </c>
      <c r="G85" s="47">
        <v>281.80900000000003</v>
      </c>
      <c r="H85" s="47">
        <v>84.158000000000001</v>
      </c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8">
        <v>365.96699999999998</v>
      </c>
      <c r="T85" s="456"/>
      <c r="U85" s="456">
        <f t="shared" si="10"/>
        <v>365.96700000000004</v>
      </c>
      <c r="V85" s="231">
        <f t="shared" si="11"/>
        <v>0</v>
      </c>
    </row>
    <row r="86" spans="1:22" ht="13.5" thickBot="1">
      <c r="A86" s="236" t="str">
        <f t="shared" si="6"/>
        <v>CENTRAL EUROPEOther</v>
      </c>
      <c r="B86" s="233" t="str">
        <f t="shared" si="7"/>
        <v>CENTRAL EUROPECOLORAMA</v>
      </c>
      <c r="C86" s="233" t="str">
        <f t="shared" si="8"/>
        <v>CENTRAL EUROPE</v>
      </c>
      <c r="D86" s="233" t="str">
        <f t="shared" si="9"/>
        <v>COLORAMA</v>
      </c>
      <c r="E86" s="597"/>
      <c r="F86" s="452" t="s">
        <v>638</v>
      </c>
      <c r="G86" s="47">
        <v>12171.173000000001</v>
      </c>
      <c r="H86" s="47">
        <v>13128.081</v>
      </c>
      <c r="I86" s="47">
        <v>13522.15</v>
      </c>
      <c r="J86" s="47">
        <v>30382.406999999999</v>
      </c>
      <c r="K86" s="47">
        <v>12716.136</v>
      </c>
      <c r="L86" s="47">
        <v>9755.1280000000006</v>
      </c>
      <c r="M86" s="47">
        <v>10256.001</v>
      </c>
      <c r="N86" s="47">
        <v>9615.9130000000005</v>
      </c>
      <c r="O86" s="47">
        <v>12996.031999999999</v>
      </c>
      <c r="P86" s="47">
        <v>13157.847</v>
      </c>
      <c r="Q86" s="47">
        <v>9841.5570000000007</v>
      </c>
      <c r="R86" s="47">
        <v>9428.1640000000007</v>
      </c>
      <c r="S86" s="48">
        <v>156970.58900000001</v>
      </c>
      <c r="T86" s="456"/>
      <c r="U86" s="456">
        <f t="shared" si="10"/>
        <v>25299.254000000001</v>
      </c>
      <c r="V86" s="231">
        <f t="shared" si="11"/>
        <v>131671.33500000002</v>
      </c>
    </row>
    <row r="87" spans="1:22" ht="13.5" thickBot="1">
      <c r="A87" s="236" t="str">
        <f t="shared" si="6"/>
        <v>CENTRAL EUROPEOther</v>
      </c>
      <c r="B87" s="233" t="str">
        <f t="shared" si="7"/>
        <v>CENTRAL EUROPECONDA</v>
      </c>
      <c r="C87" s="233" t="str">
        <f t="shared" si="8"/>
        <v>CENTRAL EUROPE</v>
      </c>
      <c r="D87" s="233" t="str">
        <f t="shared" si="9"/>
        <v>CONDA</v>
      </c>
      <c r="E87" s="597"/>
      <c r="F87" s="452" t="s">
        <v>608</v>
      </c>
      <c r="G87" s="47">
        <v>143.01900000000001</v>
      </c>
      <c r="H87" s="47">
        <v>165.44499999999999</v>
      </c>
      <c r="I87" s="46"/>
      <c r="J87" s="47">
        <v>164.46799999999999</v>
      </c>
      <c r="K87" s="47">
        <v>320.70999999999998</v>
      </c>
      <c r="L87" s="47">
        <v>52.994</v>
      </c>
      <c r="M87" s="47">
        <v>869.85599999999999</v>
      </c>
      <c r="N87" s="47">
        <v>109.64400000000001</v>
      </c>
      <c r="O87" s="47">
        <v>953.91399999999999</v>
      </c>
      <c r="P87" s="47">
        <v>1821.5119999999999</v>
      </c>
      <c r="Q87" s="47">
        <v>855.23599999999999</v>
      </c>
      <c r="R87" s="47">
        <v>634.423</v>
      </c>
      <c r="S87" s="48">
        <v>6091.2209999999995</v>
      </c>
      <c r="T87" s="456"/>
      <c r="U87" s="456">
        <f t="shared" si="10"/>
        <v>308.464</v>
      </c>
      <c r="V87" s="231">
        <f t="shared" si="11"/>
        <v>5782.7569999999996</v>
      </c>
    </row>
    <row r="88" spans="1:22" ht="13.5" thickBot="1">
      <c r="A88" s="236" t="str">
        <f t="shared" si="6"/>
        <v>CENTRAL EUROPECONTE A PARIS</v>
      </c>
      <c r="B88" s="233" t="str">
        <f t="shared" si="7"/>
        <v>CENTRAL EUROPECONTE A PARIS</v>
      </c>
      <c r="C88" s="233" t="str">
        <f t="shared" si="8"/>
        <v>CENTRAL EUROPE</v>
      </c>
      <c r="D88" s="233" t="str">
        <f t="shared" si="9"/>
        <v>CONTE A PARIS</v>
      </c>
      <c r="E88" s="597"/>
      <c r="F88" s="452" t="s">
        <v>590</v>
      </c>
      <c r="G88" s="47">
        <v>7792.5020000000004</v>
      </c>
      <c r="H88" s="47">
        <v>5005.8069999999998</v>
      </c>
      <c r="I88" s="47">
        <v>2460.3240000000001</v>
      </c>
      <c r="J88" s="47">
        <v>4707.451</v>
      </c>
      <c r="K88" s="47">
        <v>4815.0720000000001</v>
      </c>
      <c r="L88" s="47">
        <v>4955.2479999999996</v>
      </c>
      <c r="M88" s="47">
        <v>4265.4660000000003</v>
      </c>
      <c r="N88" s="47">
        <v>10032.045</v>
      </c>
      <c r="O88" s="47">
        <v>4964.7929999999997</v>
      </c>
      <c r="P88" s="47">
        <v>12009.736999999999</v>
      </c>
      <c r="Q88" s="47">
        <v>6440.7349999999997</v>
      </c>
      <c r="R88" s="47">
        <v>4354.2370000000001</v>
      </c>
      <c r="S88" s="48">
        <v>71803.417000000001</v>
      </c>
      <c r="T88" s="456"/>
      <c r="U88" s="456">
        <f t="shared" si="10"/>
        <v>12798.309000000001</v>
      </c>
      <c r="V88" s="231">
        <f t="shared" si="11"/>
        <v>59005.108</v>
      </c>
    </row>
    <row r="89" spans="1:22" ht="13.5" thickBot="1">
      <c r="A89" s="236" t="str">
        <f t="shared" si="6"/>
        <v>CENTRAL EUROPEOther</v>
      </c>
      <c r="B89" s="233" t="str">
        <f t="shared" si="7"/>
        <v>CENTRAL EUROPECREAT'</v>
      </c>
      <c r="C89" s="233" t="str">
        <f t="shared" si="8"/>
        <v>CENTRAL EUROPE</v>
      </c>
      <c r="D89" s="233" t="str">
        <f t="shared" si="9"/>
        <v>CREAT'</v>
      </c>
      <c r="E89" s="597"/>
      <c r="F89" s="452" t="s">
        <v>610</v>
      </c>
      <c r="G89" s="47">
        <v>132.77699999999999</v>
      </c>
      <c r="H89" s="47">
        <v>105.721</v>
      </c>
      <c r="I89" s="47">
        <v>116.417</v>
      </c>
      <c r="J89" s="47">
        <v>147.31299999999999</v>
      </c>
      <c r="K89" s="47">
        <v>112.529</v>
      </c>
      <c r="L89" s="47">
        <v>101.709</v>
      </c>
      <c r="M89" s="47">
        <v>146.43199999999999</v>
      </c>
      <c r="N89" s="47">
        <v>22.602</v>
      </c>
      <c r="O89" s="47">
        <v>283.00700000000001</v>
      </c>
      <c r="P89" s="47">
        <v>215.761</v>
      </c>
      <c r="Q89" s="47">
        <v>285.08999999999997</v>
      </c>
      <c r="R89" s="47">
        <v>180.33500000000001</v>
      </c>
      <c r="S89" s="48">
        <v>1849.693</v>
      </c>
      <c r="T89" s="456"/>
      <c r="U89" s="456">
        <f t="shared" si="10"/>
        <v>238.49799999999999</v>
      </c>
      <c r="V89" s="231">
        <f t="shared" si="11"/>
        <v>1611.1949999999999</v>
      </c>
    </row>
    <row r="90" spans="1:22" ht="13.5" thickBot="1">
      <c r="A90" s="236" t="str">
        <f t="shared" si="6"/>
        <v>CENTRAL EUROPEOther</v>
      </c>
      <c r="B90" s="233" t="str">
        <f t="shared" si="7"/>
        <v>CENTRAL EUROPEDEF</v>
      </c>
      <c r="C90" s="233" t="str">
        <f t="shared" si="8"/>
        <v>CENTRAL EUROPE</v>
      </c>
      <c r="D90" s="233" t="str">
        <f t="shared" si="9"/>
        <v>DEF</v>
      </c>
      <c r="E90" s="597"/>
      <c r="F90" s="452" t="s">
        <v>611</v>
      </c>
      <c r="G90" s="47">
        <v>240.45</v>
      </c>
      <c r="H90" s="47">
        <v>329.80099999999999</v>
      </c>
      <c r="I90" s="46"/>
      <c r="J90" s="47">
        <v>375.23099999999999</v>
      </c>
      <c r="K90" s="47">
        <v>71.894000000000005</v>
      </c>
      <c r="L90" s="47">
        <v>235.922</v>
      </c>
      <c r="M90" s="47">
        <v>705.09299999999996</v>
      </c>
      <c r="N90" s="47">
        <v>191.15799999999999</v>
      </c>
      <c r="O90" s="47">
        <v>248.39400000000001</v>
      </c>
      <c r="P90" s="47">
        <v>91.304000000000002</v>
      </c>
      <c r="Q90" s="47">
        <v>368.28899999999999</v>
      </c>
      <c r="R90" s="47">
        <v>461.66300000000001</v>
      </c>
      <c r="S90" s="48">
        <v>3319.1990000000001</v>
      </c>
      <c r="T90" s="456"/>
      <c r="U90" s="456">
        <f t="shared" si="10"/>
        <v>570.25099999999998</v>
      </c>
      <c r="V90" s="231">
        <f t="shared" si="11"/>
        <v>2748.9480000000003</v>
      </c>
    </row>
    <row r="91" spans="1:22" ht="13.5" thickBot="1">
      <c r="A91" s="236" t="str">
        <f t="shared" si="6"/>
        <v>CENTRAL EUROPEOther</v>
      </c>
      <c r="B91" s="233" t="str">
        <f t="shared" si="7"/>
        <v>CENTRAL EUROPEDERWENT</v>
      </c>
      <c r="C91" s="233" t="str">
        <f t="shared" si="8"/>
        <v>CENTRAL EUROPE</v>
      </c>
      <c r="D91" s="233" t="str">
        <f t="shared" si="9"/>
        <v>DERWENT</v>
      </c>
      <c r="E91" s="597"/>
      <c r="F91" s="452" t="s">
        <v>612</v>
      </c>
      <c r="G91" s="47">
        <v>23798.136999999999</v>
      </c>
      <c r="H91" s="47">
        <v>23016.097000000002</v>
      </c>
      <c r="I91" s="47">
        <v>10450.985000000001</v>
      </c>
      <c r="J91" s="47">
        <v>15688.463</v>
      </c>
      <c r="K91" s="47">
        <v>15709.957</v>
      </c>
      <c r="L91" s="47">
        <v>18445.881000000001</v>
      </c>
      <c r="M91" s="47">
        <v>14830.108</v>
      </c>
      <c r="N91" s="47">
        <v>29324.243999999999</v>
      </c>
      <c r="O91" s="47">
        <v>17018.975999999999</v>
      </c>
      <c r="P91" s="47">
        <v>28005.424999999999</v>
      </c>
      <c r="Q91" s="47">
        <v>23432.428</v>
      </c>
      <c r="R91" s="47">
        <v>15004.754000000001</v>
      </c>
      <c r="S91" s="48">
        <v>234725.45499999999</v>
      </c>
      <c r="T91" s="456"/>
      <c r="U91" s="456">
        <f t="shared" si="10"/>
        <v>46814.233999999997</v>
      </c>
      <c r="V91" s="231">
        <f t="shared" si="11"/>
        <v>187911.22099999999</v>
      </c>
    </row>
    <row r="92" spans="1:22" ht="13.5" thickBot="1">
      <c r="A92" s="236" t="str">
        <f t="shared" si="6"/>
        <v>CENTRAL EUROPEOther</v>
      </c>
      <c r="B92" s="233" t="str">
        <f t="shared" si="7"/>
        <v>CENTRAL EUROPEFABRIANO</v>
      </c>
      <c r="C92" s="233" t="str">
        <f t="shared" si="8"/>
        <v>CENTRAL EUROPE</v>
      </c>
      <c r="D92" s="233" t="str">
        <f t="shared" si="9"/>
        <v>FABRIANO</v>
      </c>
      <c r="E92" s="597"/>
      <c r="F92" s="452" t="s">
        <v>613</v>
      </c>
      <c r="G92" s="47">
        <v>19050.924999999999</v>
      </c>
      <c r="H92" s="47">
        <v>27955.564999999999</v>
      </c>
      <c r="I92" s="47">
        <v>15160.065000000001</v>
      </c>
      <c r="J92" s="47">
        <v>12552.312</v>
      </c>
      <c r="K92" s="47">
        <v>8268.5329999999994</v>
      </c>
      <c r="L92" s="47">
        <v>16098.638000000001</v>
      </c>
      <c r="M92" s="47">
        <v>17310.027999999998</v>
      </c>
      <c r="N92" s="47">
        <v>18684.035</v>
      </c>
      <c r="O92" s="47">
        <v>18195.581999999999</v>
      </c>
      <c r="P92" s="47">
        <v>20133.641</v>
      </c>
      <c r="Q92" s="47">
        <v>16643.23</v>
      </c>
      <c r="R92" s="47">
        <v>15989.019</v>
      </c>
      <c r="S92" s="48">
        <v>206041.573</v>
      </c>
      <c r="T92" s="456"/>
      <c r="U92" s="456">
        <f t="shared" si="10"/>
        <v>47006.49</v>
      </c>
      <c r="V92" s="231">
        <f t="shared" si="11"/>
        <v>159035.08300000001</v>
      </c>
    </row>
    <row r="93" spans="1:22" ht="13.5" thickBot="1">
      <c r="A93" s="236" t="str">
        <f t="shared" si="6"/>
        <v>CENTRAL EUROPEOther</v>
      </c>
      <c r="B93" s="233" t="str">
        <f t="shared" si="7"/>
        <v>CENTRAL EUROPEGERSTAECKER</v>
      </c>
      <c r="C93" s="233" t="str">
        <f t="shared" si="8"/>
        <v>CENTRAL EUROPE</v>
      </c>
      <c r="D93" s="233" t="str">
        <f t="shared" si="9"/>
        <v>GERSTAECKER</v>
      </c>
      <c r="E93" s="597"/>
      <c r="F93" s="452" t="s">
        <v>639</v>
      </c>
      <c r="G93" s="47">
        <v>6474.5609999999997</v>
      </c>
      <c r="H93" s="47">
        <v>1625.454</v>
      </c>
      <c r="I93" s="46"/>
      <c r="J93" s="47">
        <v>2125.5920000000001</v>
      </c>
      <c r="K93" s="47">
        <v>3116.2539999999999</v>
      </c>
      <c r="L93" s="47">
        <v>837.63699999999994</v>
      </c>
      <c r="M93" s="47">
        <v>4580.875</v>
      </c>
      <c r="N93" s="46"/>
      <c r="O93" s="47">
        <v>3371.7089999999998</v>
      </c>
      <c r="P93" s="47">
        <v>462.90899999999999</v>
      </c>
      <c r="Q93" s="46"/>
      <c r="R93" s="47">
        <v>15078.431</v>
      </c>
      <c r="S93" s="48">
        <v>37673.421999999999</v>
      </c>
      <c r="T93" s="456"/>
      <c r="U93" s="456">
        <f t="shared" si="10"/>
        <v>8100.0149999999994</v>
      </c>
      <c r="V93" s="231">
        <f t="shared" si="11"/>
        <v>29573.406999999999</v>
      </c>
    </row>
    <row r="94" spans="1:22" ht="13.5" thickBot="1">
      <c r="A94" s="236" t="str">
        <f t="shared" si="6"/>
        <v>CENTRAL EUROPEOther</v>
      </c>
      <c r="B94" s="233" t="str">
        <f t="shared" si="7"/>
        <v>CENTRAL EUROPEGHIANT</v>
      </c>
      <c r="C94" s="233" t="str">
        <f t="shared" si="8"/>
        <v>CENTRAL EUROPE</v>
      </c>
      <c r="D94" s="233" t="str">
        <f t="shared" si="9"/>
        <v>GHIANT</v>
      </c>
      <c r="E94" s="597"/>
      <c r="F94" s="452" t="s">
        <v>616</v>
      </c>
      <c r="G94" s="47">
        <v>2419.8539999999998</v>
      </c>
      <c r="H94" s="47">
        <v>3077.3710000000001</v>
      </c>
      <c r="I94" s="47">
        <v>1522.6610000000001</v>
      </c>
      <c r="J94" s="47">
        <v>1958.7159999999999</v>
      </c>
      <c r="K94" s="47">
        <v>1488.52</v>
      </c>
      <c r="L94" s="47">
        <v>2137.634</v>
      </c>
      <c r="M94" s="47">
        <v>1627.8820000000001</v>
      </c>
      <c r="N94" s="47">
        <v>1735.12</v>
      </c>
      <c r="O94" s="47">
        <v>1709.39</v>
      </c>
      <c r="P94" s="47">
        <v>3182.06</v>
      </c>
      <c r="Q94" s="47">
        <v>2403.038</v>
      </c>
      <c r="R94" s="47">
        <v>1781.39</v>
      </c>
      <c r="S94" s="48">
        <v>25043.635999999999</v>
      </c>
      <c r="T94" s="456"/>
      <c r="U94" s="456">
        <f t="shared" si="10"/>
        <v>5497.2250000000004</v>
      </c>
      <c r="V94" s="231">
        <f t="shared" si="11"/>
        <v>19546.411</v>
      </c>
    </row>
    <row r="95" spans="1:22" ht="13.5" thickBot="1">
      <c r="A95" s="236" t="str">
        <f t="shared" si="6"/>
        <v>CENTRAL EUROPEL&amp;B</v>
      </c>
      <c r="B95" s="233" t="str">
        <f t="shared" si="7"/>
        <v>CENTRAL EUROPEL&amp;B</v>
      </c>
      <c r="C95" s="233" t="str">
        <f t="shared" si="8"/>
        <v>CENTRAL EUROPE</v>
      </c>
      <c r="D95" s="233" t="str">
        <f t="shared" si="9"/>
        <v>L&amp;B</v>
      </c>
      <c r="E95" s="597"/>
      <c r="F95" s="452" t="s">
        <v>55</v>
      </c>
      <c r="G95" s="47">
        <v>85975.603000000003</v>
      </c>
      <c r="H95" s="47">
        <v>119654.36199999999</v>
      </c>
      <c r="I95" s="47">
        <v>58228.92</v>
      </c>
      <c r="J95" s="47">
        <v>89634.538</v>
      </c>
      <c r="K95" s="47">
        <v>69388.251999999993</v>
      </c>
      <c r="L95" s="47">
        <v>100349.4</v>
      </c>
      <c r="M95" s="47">
        <v>99230.937999999995</v>
      </c>
      <c r="N95" s="47">
        <v>139391.516</v>
      </c>
      <c r="O95" s="47">
        <v>103329.186</v>
      </c>
      <c r="P95" s="47">
        <v>104921.43399999999</v>
      </c>
      <c r="Q95" s="47">
        <v>88094.827000000005</v>
      </c>
      <c r="R95" s="47">
        <v>65662.303</v>
      </c>
      <c r="S95" s="48">
        <v>1123861.2790000001</v>
      </c>
      <c r="T95" s="456"/>
      <c r="U95" s="456">
        <f t="shared" si="10"/>
        <v>205629.965</v>
      </c>
      <c r="V95" s="231">
        <f t="shared" si="11"/>
        <v>918231.31400000013</v>
      </c>
    </row>
    <row r="96" spans="1:22" ht="13.5" thickBot="1">
      <c r="A96" s="236" t="str">
        <f t="shared" si="6"/>
        <v>CENTRAL EUROPELETRASET</v>
      </c>
      <c r="B96" s="233" t="str">
        <f t="shared" si="7"/>
        <v>CENTRAL EUROPELETRASET</v>
      </c>
      <c r="C96" s="233" t="str">
        <f t="shared" si="8"/>
        <v>CENTRAL EUROPE</v>
      </c>
      <c r="D96" s="233" t="str">
        <f t="shared" si="9"/>
        <v>LETRASET</v>
      </c>
      <c r="E96" s="597"/>
      <c r="F96" s="452" t="s">
        <v>593</v>
      </c>
      <c r="G96" s="47">
        <v>6718.5420000000004</v>
      </c>
      <c r="H96" s="47">
        <v>18290.018</v>
      </c>
      <c r="I96" s="47">
        <v>4424.6080000000002</v>
      </c>
      <c r="J96" s="47">
        <v>7569.5230000000001</v>
      </c>
      <c r="K96" s="47">
        <v>7555.9859999999999</v>
      </c>
      <c r="L96" s="47">
        <v>8196.18</v>
      </c>
      <c r="M96" s="47">
        <v>25757.642</v>
      </c>
      <c r="N96" s="47">
        <v>10458.891</v>
      </c>
      <c r="O96" s="47">
        <v>11754.593999999999</v>
      </c>
      <c r="P96" s="47">
        <v>23992.010999999999</v>
      </c>
      <c r="Q96" s="47">
        <v>14203.341</v>
      </c>
      <c r="R96" s="47">
        <v>20403.353999999999</v>
      </c>
      <c r="S96" s="48">
        <v>159324.69</v>
      </c>
      <c r="T96" s="456"/>
      <c r="U96" s="456">
        <f t="shared" si="10"/>
        <v>25008.560000000001</v>
      </c>
      <c r="V96" s="231">
        <f t="shared" si="11"/>
        <v>134316.13</v>
      </c>
    </row>
    <row r="97" spans="1:22" ht="13.5" thickBot="1">
      <c r="A97" s="236" t="str">
        <f t="shared" si="6"/>
        <v>CENTRAL EUROPELIQUITEX</v>
      </c>
      <c r="B97" s="233" t="str">
        <f t="shared" si="7"/>
        <v>CENTRAL EUROPELIQUITEX</v>
      </c>
      <c r="C97" s="233" t="str">
        <f t="shared" si="8"/>
        <v>CENTRAL EUROPE</v>
      </c>
      <c r="D97" s="233" t="str">
        <f t="shared" si="9"/>
        <v>LIQUITEX</v>
      </c>
      <c r="E97" s="597"/>
      <c r="F97" s="452" t="s">
        <v>79</v>
      </c>
      <c r="G97" s="47">
        <v>49888.936000000002</v>
      </c>
      <c r="H97" s="47">
        <v>63568.036999999997</v>
      </c>
      <c r="I97" s="47">
        <v>34295.773000000001</v>
      </c>
      <c r="J97" s="47">
        <v>76290.23</v>
      </c>
      <c r="K97" s="47">
        <v>34992.892</v>
      </c>
      <c r="L97" s="47">
        <v>42853.673999999999</v>
      </c>
      <c r="M97" s="47">
        <v>60425.457999999999</v>
      </c>
      <c r="N97" s="47">
        <v>35196.095000000001</v>
      </c>
      <c r="O97" s="47">
        <v>54406.190999999999</v>
      </c>
      <c r="P97" s="47">
        <v>56637.868999999999</v>
      </c>
      <c r="Q97" s="47">
        <v>38492.915999999997</v>
      </c>
      <c r="R97" s="47">
        <v>31832.044999999998</v>
      </c>
      <c r="S97" s="48">
        <v>578880.11600000004</v>
      </c>
      <c r="T97" s="456"/>
      <c r="U97" s="456">
        <f t="shared" si="10"/>
        <v>113456.973</v>
      </c>
      <c r="V97" s="231">
        <f t="shared" si="11"/>
        <v>465423.14300000004</v>
      </c>
    </row>
    <row r="98" spans="1:22" ht="13.5" thickBot="1">
      <c r="A98" s="236" t="str">
        <f t="shared" si="6"/>
        <v>CENTRAL EUROPEOther</v>
      </c>
      <c r="B98" s="233" t="str">
        <f t="shared" si="7"/>
        <v>CENTRAL EUROPELOGAN</v>
      </c>
      <c r="C98" s="233" t="str">
        <f t="shared" si="8"/>
        <v>CENTRAL EUROPE</v>
      </c>
      <c r="D98" s="233" t="str">
        <f t="shared" si="9"/>
        <v>LOGAN</v>
      </c>
      <c r="E98" s="597"/>
      <c r="F98" s="452" t="s">
        <v>617</v>
      </c>
      <c r="G98" s="47">
        <v>46.567</v>
      </c>
      <c r="H98" s="47">
        <v>49.38</v>
      </c>
      <c r="I98" s="46"/>
      <c r="J98" s="46"/>
      <c r="K98" s="46"/>
      <c r="L98" s="47">
        <v>28.420999999999999</v>
      </c>
      <c r="M98" s="46"/>
      <c r="N98" s="46"/>
      <c r="O98" s="46"/>
      <c r="P98" s="46"/>
      <c r="Q98" s="46"/>
      <c r="R98" s="46"/>
      <c r="S98" s="48">
        <v>124.36799999999999</v>
      </c>
      <c r="T98" s="456"/>
      <c r="U98" s="456">
        <f t="shared" si="10"/>
        <v>95.947000000000003</v>
      </c>
      <c r="V98" s="231">
        <f t="shared" si="11"/>
        <v>28.420999999999992</v>
      </c>
    </row>
    <row r="99" spans="1:22" ht="13.5" thickBot="1">
      <c r="A99" s="236" t="str">
        <f t="shared" si="6"/>
        <v>CENTRAL EUROPEOther</v>
      </c>
      <c r="B99" s="233" t="str">
        <f t="shared" si="7"/>
        <v>CENTRAL EUROPEMAPED</v>
      </c>
      <c r="C99" s="233" t="str">
        <f t="shared" si="8"/>
        <v>CENTRAL EUROPE</v>
      </c>
      <c r="D99" s="233" t="str">
        <f t="shared" si="9"/>
        <v>MAPED</v>
      </c>
      <c r="E99" s="597"/>
      <c r="F99" s="452" t="s">
        <v>618</v>
      </c>
      <c r="G99" s="47">
        <v>534.79600000000005</v>
      </c>
      <c r="H99" s="47">
        <v>763.59199999999998</v>
      </c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8">
        <v>1298.3879999999999</v>
      </c>
      <c r="T99" s="456"/>
      <c r="U99" s="456">
        <f t="shared" si="10"/>
        <v>1298.3879999999999</v>
      </c>
      <c r="V99" s="231">
        <f t="shared" si="11"/>
        <v>0</v>
      </c>
    </row>
    <row r="100" spans="1:22" ht="13.5" thickBot="1">
      <c r="A100" s="236" t="str">
        <f t="shared" si="6"/>
        <v>CENTRAL EUROPEOther</v>
      </c>
      <c r="B100" s="233" t="str">
        <f t="shared" si="7"/>
        <v>CENTRAL EUROPEMARKETING</v>
      </c>
      <c r="C100" s="233" t="str">
        <f t="shared" si="8"/>
        <v>CENTRAL EUROPE</v>
      </c>
      <c r="D100" s="233" t="str">
        <f t="shared" si="9"/>
        <v>MARKETING</v>
      </c>
      <c r="E100" s="597"/>
      <c r="F100" s="452" t="s">
        <v>594</v>
      </c>
      <c r="G100" s="47">
        <v>0.47</v>
      </c>
      <c r="H100" s="47">
        <v>6.1660000000000004</v>
      </c>
      <c r="I100" s="47">
        <v>6.1479999999999997</v>
      </c>
      <c r="J100" s="47">
        <v>0.01</v>
      </c>
      <c r="K100" s="47">
        <v>-0.04</v>
      </c>
      <c r="L100" s="47">
        <v>-0.01</v>
      </c>
      <c r="M100" s="47">
        <v>4.5579999999999998</v>
      </c>
      <c r="N100" s="47">
        <v>0.01</v>
      </c>
      <c r="O100" s="47">
        <v>9.3369999999999997</v>
      </c>
      <c r="P100" s="47">
        <v>15.744999999999999</v>
      </c>
      <c r="Q100" s="47">
        <v>0.09</v>
      </c>
      <c r="R100" s="47">
        <v>7.8570000000000002</v>
      </c>
      <c r="S100" s="48">
        <v>50.341000000000001</v>
      </c>
      <c r="T100" s="456"/>
      <c r="U100" s="456">
        <f t="shared" si="10"/>
        <v>6.6360000000000001</v>
      </c>
      <c r="V100" s="231">
        <f t="shared" si="11"/>
        <v>43.704999999999998</v>
      </c>
    </row>
    <row r="101" spans="1:22" ht="13.5" thickBot="1">
      <c r="A101" s="236" t="str">
        <f t="shared" si="6"/>
        <v>CENTRAL EUROPEOther</v>
      </c>
      <c r="B101" s="233" t="str">
        <f t="shared" si="7"/>
        <v>CENTRAL EUROPEMASTERFOAM</v>
      </c>
      <c r="C101" s="233" t="str">
        <f t="shared" si="8"/>
        <v>CENTRAL EUROPE</v>
      </c>
      <c r="D101" s="233" t="str">
        <f t="shared" si="9"/>
        <v>MASTERFOAM</v>
      </c>
      <c r="E101" s="597"/>
      <c r="F101" s="452" t="s">
        <v>619</v>
      </c>
      <c r="G101" s="47">
        <v>5850.058</v>
      </c>
      <c r="H101" s="47">
        <v>5939.66</v>
      </c>
      <c r="I101" s="47">
        <v>5495.7830000000004</v>
      </c>
      <c r="J101" s="47">
        <v>4377.8440000000001</v>
      </c>
      <c r="K101" s="47">
        <v>5218.2030000000004</v>
      </c>
      <c r="L101" s="47">
        <v>6604.4920000000002</v>
      </c>
      <c r="M101" s="47">
        <v>5566.1689999999999</v>
      </c>
      <c r="N101" s="47">
        <v>4081.0250000000001</v>
      </c>
      <c r="O101" s="47">
        <v>7894.6130000000003</v>
      </c>
      <c r="P101" s="47">
        <v>3997.9459999999999</v>
      </c>
      <c r="Q101" s="47">
        <v>6316.3310000000001</v>
      </c>
      <c r="R101" s="47">
        <v>4859.6009999999997</v>
      </c>
      <c r="S101" s="48">
        <v>66201.725000000006</v>
      </c>
      <c r="T101" s="456"/>
      <c r="U101" s="456">
        <f t="shared" si="10"/>
        <v>11789.718000000001</v>
      </c>
      <c r="V101" s="231">
        <f t="shared" si="11"/>
        <v>54412.007000000005</v>
      </c>
    </row>
    <row r="102" spans="1:22" ht="13.5" thickBot="1">
      <c r="A102" s="236" t="str">
        <f t="shared" si="6"/>
        <v>CENTRAL EUROPEOther</v>
      </c>
      <c r="B102" s="233" t="str">
        <f t="shared" si="7"/>
        <v>CENTRAL EUROPEMH WAY</v>
      </c>
      <c r="C102" s="233" t="str">
        <f t="shared" si="8"/>
        <v>CENTRAL EUROPE</v>
      </c>
      <c r="D102" s="233" t="str">
        <f t="shared" si="9"/>
        <v>MH WAY</v>
      </c>
      <c r="E102" s="597"/>
      <c r="F102" s="452" t="s">
        <v>620</v>
      </c>
      <c r="G102" s="47">
        <v>5515.0370000000003</v>
      </c>
      <c r="H102" s="47">
        <v>4396.9610000000002</v>
      </c>
      <c r="I102" s="46"/>
      <c r="J102" s="47">
        <v>2898.1060000000002</v>
      </c>
      <c r="K102" s="47">
        <v>2974.6950000000002</v>
      </c>
      <c r="L102" s="47">
        <v>2281.8739999999998</v>
      </c>
      <c r="M102" s="47">
        <v>3079.212</v>
      </c>
      <c r="N102" s="47">
        <v>2564.6210000000001</v>
      </c>
      <c r="O102" s="47">
        <v>4267.0990000000002</v>
      </c>
      <c r="P102" s="47">
        <v>4046.9059999999999</v>
      </c>
      <c r="Q102" s="47">
        <v>2443.6990000000001</v>
      </c>
      <c r="R102" s="47">
        <v>2304.33</v>
      </c>
      <c r="S102" s="48">
        <v>36772.54</v>
      </c>
      <c r="T102" s="456"/>
      <c r="U102" s="456">
        <f t="shared" si="10"/>
        <v>9911.9979999999996</v>
      </c>
      <c r="V102" s="231">
        <f t="shared" si="11"/>
        <v>26860.542000000001</v>
      </c>
    </row>
    <row r="103" spans="1:22" ht="13.5" thickBot="1">
      <c r="A103" s="236" t="str">
        <f t="shared" si="6"/>
        <v>CENTRAL EUROPEOther</v>
      </c>
      <c r="B103" s="233" t="str">
        <f t="shared" si="7"/>
        <v>CENTRAL EUROPEMODERN OPTIONS</v>
      </c>
      <c r="C103" s="233" t="str">
        <f t="shared" si="8"/>
        <v>CENTRAL EUROPE</v>
      </c>
      <c r="D103" s="233" t="str">
        <f t="shared" si="9"/>
        <v>MODERN OPTIONS</v>
      </c>
      <c r="E103" s="597"/>
      <c r="F103" s="452" t="s">
        <v>596</v>
      </c>
      <c r="G103" s="47">
        <v>13201.03</v>
      </c>
      <c r="H103" s="47">
        <v>25973.742999999999</v>
      </c>
      <c r="I103" s="47">
        <v>5476.2920000000004</v>
      </c>
      <c r="J103" s="47">
        <v>9881.0740000000005</v>
      </c>
      <c r="K103" s="47">
        <v>10470.183000000001</v>
      </c>
      <c r="L103" s="47">
        <v>28935.492999999999</v>
      </c>
      <c r="M103" s="47">
        <v>21397.892</v>
      </c>
      <c r="N103" s="47">
        <v>10413.941999999999</v>
      </c>
      <c r="O103" s="47">
        <v>19136.564999999999</v>
      </c>
      <c r="P103" s="47">
        <v>13963.364</v>
      </c>
      <c r="Q103" s="47">
        <v>5605.9949999999999</v>
      </c>
      <c r="R103" s="47">
        <v>18097.374</v>
      </c>
      <c r="S103" s="48">
        <v>182552.94699999999</v>
      </c>
      <c r="T103" s="456"/>
      <c r="U103" s="456">
        <f t="shared" si="10"/>
        <v>39174.773000000001</v>
      </c>
      <c r="V103" s="231">
        <f t="shared" si="11"/>
        <v>143378.174</v>
      </c>
    </row>
    <row r="104" spans="1:22" ht="13.5" thickBot="1">
      <c r="A104" s="236" t="str">
        <f t="shared" si="6"/>
        <v>CENTRAL EUROPEOther</v>
      </c>
      <c r="B104" s="233" t="str">
        <f t="shared" si="7"/>
        <v>CENTRAL EUROPEOTHER</v>
      </c>
      <c r="C104" s="233" t="str">
        <f t="shared" si="8"/>
        <v>CENTRAL EUROPE</v>
      </c>
      <c r="D104" s="233" t="str">
        <f t="shared" si="9"/>
        <v>OTHER</v>
      </c>
      <c r="E104" s="597"/>
      <c r="F104" s="452" t="s">
        <v>77</v>
      </c>
      <c r="G104" s="47">
        <v>3559.8229999999999</v>
      </c>
      <c r="H104" s="47">
        <v>4636.6610000000001</v>
      </c>
      <c r="I104" s="47">
        <v>59.284999999999997</v>
      </c>
      <c r="J104" s="47">
        <v>1299.7280000000001</v>
      </c>
      <c r="K104" s="47">
        <v>1382.643</v>
      </c>
      <c r="L104" s="47">
        <v>1556.144</v>
      </c>
      <c r="M104" s="47">
        <v>1508.479</v>
      </c>
      <c r="N104" s="47">
        <v>1680.6379999999999</v>
      </c>
      <c r="O104" s="47">
        <v>1366.9349999999999</v>
      </c>
      <c r="P104" s="47">
        <v>2748.1149999999998</v>
      </c>
      <c r="Q104" s="47">
        <v>1336.287</v>
      </c>
      <c r="R104" s="47">
        <v>820.75900000000001</v>
      </c>
      <c r="S104" s="48">
        <v>21955.496999999999</v>
      </c>
      <c r="T104" s="456"/>
      <c r="U104" s="456">
        <f t="shared" si="10"/>
        <v>8196.4840000000004</v>
      </c>
      <c r="V104" s="231">
        <f t="shared" si="11"/>
        <v>13759.012999999999</v>
      </c>
    </row>
    <row r="105" spans="1:22" ht="13.5" thickBot="1">
      <c r="A105" s="236" t="str">
        <f t="shared" si="6"/>
        <v>CENTRAL EUROPEOther</v>
      </c>
      <c r="B105" s="233" t="str">
        <f t="shared" si="7"/>
        <v>CENTRAL EUROPEOTHER BRANDS</v>
      </c>
      <c r="C105" s="233" t="str">
        <f t="shared" si="8"/>
        <v>CENTRAL EUROPE</v>
      </c>
      <c r="D105" s="233" t="str">
        <f t="shared" si="9"/>
        <v>OTHER BRANDS</v>
      </c>
      <c r="E105" s="597"/>
      <c r="F105" s="452" t="s">
        <v>621</v>
      </c>
      <c r="G105" s="47">
        <v>36.106999999999999</v>
      </c>
      <c r="H105" s="47">
        <v>300.36099999999999</v>
      </c>
      <c r="I105" s="46"/>
      <c r="J105" s="46"/>
      <c r="K105" s="46"/>
      <c r="L105" s="46"/>
      <c r="M105" s="46"/>
      <c r="N105" s="47">
        <v>225.90799999999999</v>
      </c>
      <c r="O105" s="47">
        <v>54.676000000000002</v>
      </c>
      <c r="P105" s="47">
        <v>104.904</v>
      </c>
      <c r="Q105" s="47">
        <v>6.25</v>
      </c>
      <c r="R105" s="47">
        <v>19.731999999999999</v>
      </c>
      <c r="S105" s="48">
        <v>747.93799999999999</v>
      </c>
      <c r="T105" s="456"/>
      <c r="U105" s="456">
        <f t="shared" si="10"/>
        <v>336.46799999999996</v>
      </c>
      <c r="V105" s="231">
        <f t="shared" si="11"/>
        <v>411.47</v>
      </c>
    </row>
    <row r="106" spans="1:22" ht="13.5" thickBot="1">
      <c r="A106" s="236" t="str">
        <f t="shared" si="6"/>
        <v>CENTRAL EUROPEOther</v>
      </c>
      <c r="B106" s="233" t="str">
        <f t="shared" si="7"/>
        <v>CENTRAL EUROPEPANTONE UNIVERSE</v>
      </c>
      <c r="C106" s="233" t="str">
        <f t="shared" si="8"/>
        <v>CENTRAL EUROPE</v>
      </c>
      <c r="D106" s="233" t="str">
        <f t="shared" si="9"/>
        <v>PANTONE UNIVERSE</v>
      </c>
      <c r="E106" s="597"/>
      <c r="F106" s="452" t="s">
        <v>622</v>
      </c>
      <c r="G106" s="47">
        <v>2309.9360000000001</v>
      </c>
      <c r="H106" s="47">
        <v>1143.7470000000001</v>
      </c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8">
        <v>3453.683</v>
      </c>
      <c r="T106" s="456"/>
      <c r="U106" s="456">
        <f t="shared" si="10"/>
        <v>3453.683</v>
      </c>
      <c r="V106" s="231">
        <f t="shared" si="11"/>
        <v>0</v>
      </c>
    </row>
    <row r="107" spans="1:22" ht="13.5" thickBot="1">
      <c r="A107" s="236" t="str">
        <f t="shared" si="6"/>
        <v>CENTRAL EUROPEOther</v>
      </c>
      <c r="B107" s="233" t="str">
        <f t="shared" si="7"/>
        <v>CENTRAL EUROPEPICHON</v>
      </c>
      <c r="C107" s="233" t="str">
        <f t="shared" si="8"/>
        <v>CENTRAL EUROPE</v>
      </c>
      <c r="D107" s="233" t="str">
        <f t="shared" si="9"/>
        <v>PICHON</v>
      </c>
      <c r="E107" s="597"/>
      <c r="F107" s="452" t="s">
        <v>647</v>
      </c>
      <c r="G107" s="46"/>
      <c r="H107" s="47">
        <v>15.228</v>
      </c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8">
        <v>15.228</v>
      </c>
      <c r="T107" s="456"/>
      <c r="U107" s="456">
        <f t="shared" si="10"/>
        <v>15.228</v>
      </c>
      <c r="V107" s="231">
        <f t="shared" si="11"/>
        <v>0</v>
      </c>
    </row>
    <row r="108" spans="1:22" ht="13.5" thickBot="1">
      <c r="A108" s="236" t="str">
        <f t="shared" si="6"/>
        <v>CENTRAL EUROPEREEVES</v>
      </c>
      <c r="B108" s="233" t="str">
        <f t="shared" si="7"/>
        <v>CENTRAL EUROPEREEVES</v>
      </c>
      <c r="C108" s="233" t="str">
        <f t="shared" si="8"/>
        <v>CENTRAL EUROPE</v>
      </c>
      <c r="D108" s="233" t="str">
        <f t="shared" si="9"/>
        <v>REEVES</v>
      </c>
      <c r="E108" s="597"/>
      <c r="F108" s="452" t="s">
        <v>173</v>
      </c>
      <c r="G108" s="47">
        <v>157780.71</v>
      </c>
      <c r="H108" s="47">
        <v>197822.266</v>
      </c>
      <c r="I108" s="47">
        <v>95860.880999999994</v>
      </c>
      <c r="J108" s="47">
        <v>109213.227</v>
      </c>
      <c r="K108" s="47">
        <v>109650.95600000001</v>
      </c>
      <c r="L108" s="47">
        <v>133592.42300000001</v>
      </c>
      <c r="M108" s="47">
        <v>127711.685</v>
      </c>
      <c r="N108" s="47">
        <v>109973.63800000001</v>
      </c>
      <c r="O108" s="47">
        <v>151192.408</v>
      </c>
      <c r="P108" s="47">
        <v>151558.85500000001</v>
      </c>
      <c r="Q108" s="47">
        <v>138690.32199999999</v>
      </c>
      <c r="R108" s="47">
        <v>113499.25900000001</v>
      </c>
      <c r="S108" s="48">
        <v>1596546.63</v>
      </c>
      <c r="T108" s="456"/>
      <c r="U108" s="456">
        <f t="shared" si="10"/>
        <v>355602.97600000002</v>
      </c>
      <c r="V108" s="231">
        <f t="shared" si="11"/>
        <v>1240943.6539999999</v>
      </c>
    </row>
    <row r="109" spans="1:22" ht="13.5" thickBot="1">
      <c r="A109" s="236" t="str">
        <f t="shared" si="6"/>
        <v>CENTRAL EUROPEOther</v>
      </c>
      <c r="B109" s="233" t="str">
        <f t="shared" si="7"/>
        <v>CENTRAL EUROPESAX</v>
      </c>
      <c r="C109" s="233" t="str">
        <f t="shared" si="8"/>
        <v>CENTRAL EUROPE</v>
      </c>
      <c r="D109" s="233" t="str">
        <f t="shared" si="9"/>
        <v>SAX</v>
      </c>
      <c r="E109" s="597"/>
      <c r="F109" s="452" t="s">
        <v>624</v>
      </c>
      <c r="G109" s="46"/>
      <c r="H109" s="47">
        <v>4.5199999999999996</v>
      </c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8">
        <v>4.5199999999999996</v>
      </c>
      <c r="T109" s="456"/>
      <c r="U109" s="456">
        <f t="shared" si="10"/>
        <v>4.5199999999999996</v>
      </c>
      <c r="V109" s="231">
        <f t="shared" si="11"/>
        <v>0</v>
      </c>
    </row>
    <row r="110" spans="1:22" ht="13.5" thickBot="1">
      <c r="A110" s="236" t="str">
        <f t="shared" si="6"/>
        <v>CENTRAL EUROPEOther</v>
      </c>
      <c r="B110" s="233" t="str">
        <f t="shared" si="7"/>
        <v>CENTRAL EUROPESLATER HARRISON</v>
      </c>
      <c r="C110" s="233" t="str">
        <f t="shared" si="8"/>
        <v>CENTRAL EUROPE</v>
      </c>
      <c r="D110" s="233" t="str">
        <f t="shared" si="9"/>
        <v>SLATER HARRISON</v>
      </c>
      <c r="E110" s="597"/>
      <c r="F110" s="452" t="s">
        <v>625</v>
      </c>
      <c r="G110" s="47">
        <v>1392.498</v>
      </c>
      <c r="H110" s="47">
        <v>1824.0029999999999</v>
      </c>
      <c r="I110" s="47">
        <v>1073.998</v>
      </c>
      <c r="J110" s="47">
        <v>1225.164</v>
      </c>
      <c r="K110" s="47">
        <v>1051.3219999999999</v>
      </c>
      <c r="L110" s="47">
        <v>758.05100000000004</v>
      </c>
      <c r="M110" s="47">
        <v>1441.7339999999999</v>
      </c>
      <c r="N110" s="47">
        <v>1749.587</v>
      </c>
      <c r="O110" s="47">
        <v>1695.325</v>
      </c>
      <c r="P110" s="47">
        <v>1363.423</v>
      </c>
      <c r="Q110" s="47">
        <v>1565.404</v>
      </c>
      <c r="R110" s="47">
        <v>1010.45</v>
      </c>
      <c r="S110" s="48">
        <v>16150.959000000001</v>
      </c>
      <c r="T110" s="456"/>
      <c r="U110" s="456">
        <f t="shared" si="10"/>
        <v>3216.5010000000002</v>
      </c>
      <c r="V110" s="231">
        <f t="shared" si="11"/>
        <v>12934.458000000001</v>
      </c>
    </row>
    <row r="111" spans="1:22" ht="13.5" thickBot="1">
      <c r="A111" s="236" t="str">
        <f t="shared" si="6"/>
        <v>CENTRAL EUROPESNAZAROO</v>
      </c>
      <c r="B111" s="233" t="str">
        <f t="shared" si="7"/>
        <v>CENTRAL EUROPESNAZAROO</v>
      </c>
      <c r="C111" s="233" t="str">
        <f t="shared" si="8"/>
        <v>CENTRAL EUROPE</v>
      </c>
      <c r="D111" s="233" t="str">
        <f t="shared" si="9"/>
        <v>SNAZAROO</v>
      </c>
      <c r="E111" s="597"/>
      <c r="F111" s="452" t="s">
        <v>101</v>
      </c>
      <c r="G111" s="47">
        <v>292.44200000000001</v>
      </c>
      <c r="H111" s="47">
        <v>2854.7269999999999</v>
      </c>
      <c r="I111" s="47">
        <v>14203.341</v>
      </c>
      <c r="J111" s="47">
        <v>647.18499999999995</v>
      </c>
      <c r="K111" s="47">
        <v>3799.2629999999999</v>
      </c>
      <c r="L111" s="47">
        <v>1919.5909999999999</v>
      </c>
      <c r="M111" s="47">
        <v>17354.006000000001</v>
      </c>
      <c r="N111" s="47">
        <v>119.185</v>
      </c>
      <c r="O111" s="47">
        <v>3501.9340000000002</v>
      </c>
      <c r="P111" s="47">
        <v>14238.968999999999</v>
      </c>
      <c r="Q111" s="47">
        <v>9085.3649999999998</v>
      </c>
      <c r="R111" s="47">
        <v>1029.7850000000001</v>
      </c>
      <c r="S111" s="48">
        <v>69045.793000000005</v>
      </c>
      <c r="T111" s="456"/>
      <c r="U111" s="456">
        <f t="shared" si="10"/>
        <v>3147.1689999999999</v>
      </c>
      <c r="V111" s="231">
        <f t="shared" si="11"/>
        <v>65898.624000000011</v>
      </c>
    </row>
    <row r="112" spans="1:22" ht="13.5" thickBot="1">
      <c r="A112" s="236" t="str">
        <f t="shared" si="6"/>
        <v>CENTRAL EUROPEOther</v>
      </c>
      <c r="B112" s="233" t="str">
        <f t="shared" si="7"/>
        <v>CENTRAL EUROPETULIP</v>
      </c>
      <c r="C112" s="233" t="str">
        <f t="shared" si="8"/>
        <v>CENTRAL EUROPE</v>
      </c>
      <c r="D112" s="233" t="str">
        <f t="shared" si="9"/>
        <v>TULIP</v>
      </c>
      <c r="E112" s="597"/>
      <c r="F112" s="452" t="s">
        <v>598</v>
      </c>
      <c r="G112" s="47">
        <v>3.839</v>
      </c>
      <c r="H112" s="47">
        <v>215.745</v>
      </c>
      <c r="I112" s="47">
        <v>12.984</v>
      </c>
      <c r="J112" s="47">
        <v>47.994</v>
      </c>
      <c r="K112" s="47">
        <v>8.6560000000000006</v>
      </c>
      <c r="L112" s="47">
        <v>21.64</v>
      </c>
      <c r="M112" s="46"/>
      <c r="N112" s="46"/>
      <c r="O112" s="46"/>
      <c r="P112" s="46"/>
      <c r="Q112" s="46"/>
      <c r="R112" s="46"/>
      <c r="S112" s="48">
        <v>310.858</v>
      </c>
      <c r="T112" s="456"/>
      <c r="U112" s="456">
        <f t="shared" si="10"/>
        <v>219.584</v>
      </c>
      <c r="V112" s="231">
        <f t="shared" si="11"/>
        <v>91.274000000000001</v>
      </c>
    </row>
    <row r="113" spans="1:22" ht="13.5" thickBot="1">
      <c r="A113" s="236" t="str">
        <f t="shared" si="6"/>
        <v>CENTRAL EUROPEWINSOR &amp; NEWTON</v>
      </c>
      <c r="B113" s="233" t="str">
        <f t="shared" si="7"/>
        <v>CENTRAL EUROPEWINSOR &amp; NEWTON</v>
      </c>
      <c r="C113" s="233" t="str">
        <f t="shared" si="8"/>
        <v>CENTRAL EUROPE</v>
      </c>
      <c r="D113" s="233" t="str">
        <f t="shared" si="9"/>
        <v>WINSOR &amp; NEWTON</v>
      </c>
      <c r="E113" s="597"/>
      <c r="F113" s="452" t="s">
        <v>68</v>
      </c>
      <c r="G113" s="47">
        <v>130304.255</v>
      </c>
      <c r="H113" s="47">
        <v>184272.96799999999</v>
      </c>
      <c r="I113" s="47">
        <v>102331.48299999999</v>
      </c>
      <c r="J113" s="47">
        <v>116021.841</v>
      </c>
      <c r="K113" s="47">
        <v>104025.105</v>
      </c>
      <c r="L113" s="47">
        <v>126763.19100000001</v>
      </c>
      <c r="M113" s="47">
        <v>134372.217</v>
      </c>
      <c r="N113" s="47">
        <v>138684.27600000001</v>
      </c>
      <c r="O113" s="47">
        <v>131023.79700000001</v>
      </c>
      <c r="P113" s="47">
        <v>184950.46400000001</v>
      </c>
      <c r="Q113" s="47">
        <v>146191.34700000001</v>
      </c>
      <c r="R113" s="47">
        <v>104888.21799999999</v>
      </c>
      <c r="S113" s="48">
        <v>1603829.162</v>
      </c>
      <c r="T113" s="456"/>
      <c r="U113" s="456">
        <f t="shared" si="10"/>
        <v>314577.223</v>
      </c>
      <c r="V113" s="231">
        <f t="shared" si="11"/>
        <v>1289251.939</v>
      </c>
    </row>
    <row r="114" spans="1:22" ht="13.5" thickBot="1">
      <c r="A114" s="236" t="str">
        <f t="shared" si="6"/>
        <v>CENTRAL EUROPEOther</v>
      </c>
      <c r="B114" s="233" t="str">
        <f t="shared" si="7"/>
        <v>CENTRAL EUROPEXACTO</v>
      </c>
      <c r="C114" s="233" t="str">
        <f t="shared" si="8"/>
        <v>CENTRAL EUROPE</v>
      </c>
      <c r="D114" s="233" t="str">
        <f t="shared" si="9"/>
        <v>XACTO</v>
      </c>
      <c r="E114" s="597"/>
      <c r="F114" s="452" t="s">
        <v>628</v>
      </c>
      <c r="G114" s="47">
        <v>377.21800000000002</v>
      </c>
      <c r="H114" s="47">
        <v>312.97300000000001</v>
      </c>
      <c r="I114" s="47">
        <v>56.938000000000002</v>
      </c>
      <c r="J114" s="47">
        <v>239.078</v>
      </c>
      <c r="K114" s="47">
        <v>30.969000000000001</v>
      </c>
      <c r="L114" s="47">
        <v>98.006</v>
      </c>
      <c r="M114" s="47">
        <v>156.411</v>
      </c>
      <c r="N114" s="47">
        <v>151.577</v>
      </c>
      <c r="O114" s="47">
        <v>94.254999999999995</v>
      </c>
      <c r="P114" s="47">
        <v>155.136</v>
      </c>
      <c r="Q114" s="47">
        <v>150.6</v>
      </c>
      <c r="R114" s="47">
        <v>108.298</v>
      </c>
      <c r="S114" s="48">
        <v>1931.4590000000001</v>
      </c>
      <c r="T114" s="456"/>
      <c r="U114" s="456">
        <f t="shared" si="10"/>
        <v>690.19100000000003</v>
      </c>
      <c r="V114" s="231">
        <f t="shared" si="11"/>
        <v>1241.268</v>
      </c>
    </row>
    <row r="115" spans="1:22" ht="13.5" thickBot="1">
      <c r="A115" s="236" t="str">
        <f t="shared" si="6"/>
        <v xml:space="preserve">CENTRAL EUROPE </v>
      </c>
      <c r="B115" s="233" t="str">
        <f t="shared" si="7"/>
        <v>CENTRAL EUROPEAll Brands</v>
      </c>
      <c r="C115" s="233" t="str">
        <f t="shared" si="8"/>
        <v>CENTRAL EUROPE</v>
      </c>
      <c r="D115" s="233" t="str">
        <f t="shared" si="9"/>
        <v>All Brands</v>
      </c>
      <c r="E115" s="598"/>
      <c r="F115" s="197" t="s">
        <v>599</v>
      </c>
      <c r="G115" s="50">
        <v>610520.97600000002</v>
      </c>
      <c r="H115" s="50">
        <v>729466.80500000005</v>
      </c>
      <c r="I115" s="50">
        <v>379655.86300000001</v>
      </c>
      <c r="J115" s="50">
        <v>499317.35800000001</v>
      </c>
      <c r="K115" s="50">
        <v>407403.04</v>
      </c>
      <c r="L115" s="50">
        <v>521075.10499999998</v>
      </c>
      <c r="M115" s="50">
        <v>574097.00100000005</v>
      </c>
      <c r="N115" s="50">
        <v>539459.10699999996</v>
      </c>
      <c r="O115" s="50">
        <v>577963.69799999997</v>
      </c>
      <c r="P115" s="50">
        <v>667410.08100000001</v>
      </c>
      <c r="Q115" s="50">
        <v>525670.18999999994</v>
      </c>
      <c r="R115" s="50">
        <v>445370.7</v>
      </c>
      <c r="S115" s="50">
        <v>6477409.9239999996</v>
      </c>
      <c r="T115" s="456"/>
      <c r="U115" s="456">
        <f t="shared" si="10"/>
        <v>1339987.781</v>
      </c>
      <c r="V115" s="231">
        <f t="shared" si="11"/>
        <v>5137422.1429999992</v>
      </c>
    </row>
    <row r="116" spans="1:22" ht="13.5" thickBot="1">
      <c r="A116" s="236" t="str">
        <f t="shared" si="6"/>
        <v>CENTRAL EUROPE EXPOther</v>
      </c>
      <c r="B116" s="233" t="str">
        <f t="shared" si="7"/>
        <v>CENTRAL EUROPE EXPCOLORAMA</v>
      </c>
      <c r="C116" s="233" t="str">
        <f t="shared" si="8"/>
        <v>CENTRAL EUROPE EXP</v>
      </c>
      <c r="D116" s="233" t="str">
        <f t="shared" si="9"/>
        <v>COLORAMA</v>
      </c>
      <c r="E116" s="588" t="s">
        <v>169</v>
      </c>
      <c r="F116" s="452" t="s">
        <v>638</v>
      </c>
      <c r="G116" s="47">
        <v>1581.1379999999999</v>
      </c>
      <c r="H116" s="47">
        <v>1154.807</v>
      </c>
      <c r="I116" s="47">
        <v>1252.296</v>
      </c>
      <c r="J116" s="47">
        <v>1217.809</v>
      </c>
      <c r="K116" s="47">
        <v>2273.5520000000001</v>
      </c>
      <c r="L116" s="47">
        <v>1448.9190000000001</v>
      </c>
      <c r="M116" s="47">
        <v>1977.856</v>
      </c>
      <c r="N116" s="47">
        <v>1691.28</v>
      </c>
      <c r="O116" s="47">
        <v>1001.616</v>
      </c>
      <c r="P116" s="47">
        <v>1026.0450000000001</v>
      </c>
      <c r="Q116" s="47">
        <v>569.44799999999998</v>
      </c>
      <c r="R116" s="47">
        <v>736.28800000000001</v>
      </c>
      <c r="S116" s="48">
        <v>15931.054</v>
      </c>
      <c r="T116" s="456"/>
      <c r="U116" s="456">
        <f t="shared" si="10"/>
        <v>2735.9449999999997</v>
      </c>
      <c r="V116" s="231">
        <f t="shared" si="11"/>
        <v>13195.109</v>
      </c>
    </row>
    <row r="117" spans="1:22" ht="13.5" thickBot="1">
      <c r="A117" s="236" t="str">
        <f t="shared" si="6"/>
        <v>CENTRAL EUROPE EXPCONTE A PARIS</v>
      </c>
      <c r="B117" s="233" t="str">
        <f t="shared" si="7"/>
        <v>CENTRAL EUROPE EXPCONTE A PARIS</v>
      </c>
      <c r="C117" s="233" t="str">
        <f t="shared" si="8"/>
        <v>CENTRAL EUROPE EXP</v>
      </c>
      <c r="D117" s="233" t="str">
        <f t="shared" si="9"/>
        <v>CONTE A PARIS</v>
      </c>
      <c r="E117" s="597"/>
      <c r="F117" s="452" t="s">
        <v>590</v>
      </c>
      <c r="G117" s="47">
        <v>64.488</v>
      </c>
      <c r="H117" s="47">
        <v>25.584</v>
      </c>
      <c r="I117" s="47">
        <v>356.709</v>
      </c>
      <c r="J117" s="47">
        <v>305.14999999999998</v>
      </c>
      <c r="K117" s="47">
        <v>514.84699999999998</v>
      </c>
      <c r="L117" s="47">
        <v>1268.0039999999999</v>
      </c>
      <c r="M117" s="47">
        <v>556.88499999999999</v>
      </c>
      <c r="N117" s="47">
        <v>452.08100000000002</v>
      </c>
      <c r="O117" s="47">
        <v>918.50599999999997</v>
      </c>
      <c r="P117" s="47">
        <v>272.46300000000002</v>
      </c>
      <c r="Q117" s="47">
        <v>1449.873</v>
      </c>
      <c r="R117" s="47">
        <v>642.09900000000005</v>
      </c>
      <c r="S117" s="48">
        <v>6826.6890000000003</v>
      </c>
      <c r="T117" s="456"/>
      <c r="U117" s="456">
        <f t="shared" si="10"/>
        <v>90.072000000000003</v>
      </c>
      <c r="V117" s="231">
        <f t="shared" si="11"/>
        <v>6736.6170000000002</v>
      </c>
    </row>
    <row r="118" spans="1:22" ht="13.5" thickBot="1">
      <c r="A118" s="236" t="str">
        <f t="shared" si="6"/>
        <v>CENTRAL EUROPE EXPOther</v>
      </c>
      <c r="B118" s="233" t="str">
        <f t="shared" si="7"/>
        <v>CENTRAL EUROPE EXPDERWENT</v>
      </c>
      <c r="C118" s="233" t="str">
        <f t="shared" si="8"/>
        <v>CENTRAL EUROPE EXP</v>
      </c>
      <c r="D118" s="233" t="str">
        <f t="shared" si="9"/>
        <v>DERWENT</v>
      </c>
      <c r="E118" s="597"/>
      <c r="F118" s="452" t="s">
        <v>612</v>
      </c>
      <c r="G118" s="47">
        <v>297.62200000000001</v>
      </c>
      <c r="H118" s="47">
        <v>491.47</v>
      </c>
      <c r="I118" s="47">
        <v>298.15100000000001</v>
      </c>
      <c r="J118" s="47">
        <v>219.62100000000001</v>
      </c>
      <c r="K118" s="47">
        <v>142.536</v>
      </c>
      <c r="L118" s="47">
        <v>132.48400000000001</v>
      </c>
      <c r="M118" s="47">
        <v>314.60000000000002</v>
      </c>
      <c r="N118" s="47">
        <v>378.19400000000002</v>
      </c>
      <c r="O118" s="47">
        <v>281.19200000000001</v>
      </c>
      <c r="P118" s="47">
        <v>299.98</v>
      </c>
      <c r="Q118" s="47">
        <v>184.56700000000001</v>
      </c>
      <c r="R118" s="47">
        <v>67.765000000000001</v>
      </c>
      <c r="S118" s="48">
        <v>3108.1819999999998</v>
      </c>
      <c r="T118" s="456"/>
      <c r="U118" s="456">
        <f t="shared" si="10"/>
        <v>789.0920000000001</v>
      </c>
      <c r="V118" s="231">
        <f t="shared" si="11"/>
        <v>2319.0899999999997</v>
      </c>
    </row>
    <row r="119" spans="1:22" ht="13.5" thickBot="1">
      <c r="A119" s="236" t="str">
        <f t="shared" si="6"/>
        <v>CENTRAL EUROPE EXPOther</v>
      </c>
      <c r="B119" s="233" t="str">
        <f t="shared" si="7"/>
        <v>CENTRAL EUROPE EXPFABRIANO</v>
      </c>
      <c r="C119" s="233" t="str">
        <f t="shared" si="8"/>
        <v>CENTRAL EUROPE EXP</v>
      </c>
      <c r="D119" s="233" t="str">
        <f t="shared" si="9"/>
        <v>FABRIANO</v>
      </c>
      <c r="E119" s="597"/>
      <c r="F119" s="452" t="s">
        <v>613</v>
      </c>
      <c r="G119" s="47">
        <v>358.19299999999998</v>
      </c>
      <c r="H119" s="47">
        <v>323.20999999999998</v>
      </c>
      <c r="I119" s="47">
        <v>408.15199999999999</v>
      </c>
      <c r="J119" s="47">
        <v>131.76499999999999</v>
      </c>
      <c r="K119" s="47">
        <v>80.06</v>
      </c>
      <c r="L119" s="47">
        <v>273.34399999999999</v>
      </c>
      <c r="M119" s="47">
        <v>142.42099999999999</v>
      </c>
      <c r="N119" s="47">
        <v>478.23899999999998</v>
      </c>
      <c r="O119" s="47">
        <v>293.74200000000002</v>
      </c>
      <c r="P119" s="47">
        <v>383.26900000000001</v>
      </c>
      <c r="Q119" s="47">
        <v>139.65799999999999</v>
      </c>
      <c r="R119" s="47">
        <v>119.22</v>
      </c>
      <c r="S119" s="48">
        <v>3131.2730000000001</v>
      </c>
      <c r="T119" s="456"/>
      <c r="U119" s="456">
        <f t="shared" si="10"/>
        <v>681.40300000000002</v>
      </c>
      <c r="V119" s="231">
        <f t="shared" si="11"/>
        <v>2449.87</v>
      </c>
    </row>
    <row r="120" spans="1:22" ht="13.5" thickBot="1">
      <c r="A120" s="236" t="str">
        <f t="shared" si="6"/>
        <v>CENTRAL EUROPE EXPL&amp;B</v>
      </c>
      <c r="B120" s="233" t="str">
        <f t="shared" si="7"/>
        <v>CENTRAL EUROPE EXPL&amp;B</v>
      </c>
      <c r="C120" s="233" t="str">
        <f t="shared" si="8"/>
        <v>CENTRAL EUROPE EXP</v>
      </c>
      <c r="D120" s="233" t="str">
        <f t="shared" si="9"/>
        <v>L&amp;B</v>
      </c>
      <c r="E120" s="597"/>
      <c r="F120" s="452" t="s">
        <v>55</v>
      </c>
      <c r="G120" s="47">
        <v>3132.4389999999999</v>
      </c>
      <c r="H120" s="47">
        <v>4753.7910000000002</v>
      </c>
      <c r="I120" s="47">
        <v>26194.264999999999</v>
      </c>
      <c r="J120" s="47">
        <v>21365.800999999999</v>
      </c>
      <c r="K120" s="47">
        <v>15841.135</v>
      </c>
      <c r="L120" s="47">
        <v>49038.192000000003</v>
      </c>
      <c r="M120" s="47">
        <v>29449.435000000001</v>
      </c>
      <c r="N120" s="47">
        <v>20234.573</v>
      </c>
      <c r="O120" s="47">
        <v>30524.346000000001</v>
      </c>
      <c r="P120" s="47">
        <v>7573.1120000000001</v>
      </c>
      <c r="Q120" s="47">
        <v>86746.148000000001</v>
      </c>
      <c r="R120" s="47">
        <v>12995.37</v>
      </c>
      <c r="S120" s="48">
        <v>307848.60700000002</v>
      </c>
      <c r="T120" s="456"/>
      <c r="U120" s="456">
        <f t="shared" si="10"/>
        <v>7886.23</v>
      </c>
      <c r="V120" s="231">
        <f t="shared" si="11"/>
        <v>299962.37700000004</v>
      </c>
    </row>
    <row r="121" spans="1:22" ht="13.5" thickBot="1">
      <c r="A121" s="236" t="str">
        <f t="shared" si="6"/>
        <v>CENTRAL EUROPE EXPLETRASET</v>
      </c>
      <c r="B121" s="233" t="str">
        <f t="shared" si="7"/>
        <v>CENTRAL EUROPE EXPLETRASET</v>
      </c>
      <c r="C121" s="233" t="str">
        <f t="shared" si="8"/>
        <v>CENTRAL EUROPE EXP</v>
      </c>
      <c r="D121" s="233" t="str">
        <f t="shared" si="9"/>
        <v>LETRASET</v>
      </c>
      <c r="E121" s="597"/>
      <c r="F121" s="452" t="s">
        <v>593</v>
      </c>
      <c r="G121" s="47">
        <v>2952.4450000000002</v>
      </c>
      <c r="H121" s="47">
        <v>97.95</v>
      </c>
      <c r="I121" s="47">
        <v>3783.56</v>
      </c>
      <c r="J121" s="47">
        <v>476.63299999999998</v>
      </c>
      <c r="K121" s="47">
        <v>986.61699999999996</v>
      </c>
      <c r="L121" s="47">
        <v>2304.2150000000001</v>
      </c>
      <c r="M121" s="47">
        <v>108.98099999999999</v>
      </c>
      <c r="N121" s="47">
        <v>2013.413</v>
      </c>
      <c r="O121" s="47">
        <v>6086.31</v>
      </c>
      <c r="P121" s="47">
        <v>1553.1279999999999</v>
      </c>
      <c r="Q121" s="47">
        <v>4553.0720000000001</v>
      </c>
      <c r="R121" s="47">
        <v>2498.8290000000002</v>
      </c>
      <c r="S121" s="48">
        <v>27415.152999999998</v>
      </c>
      <c r="T121" s="456"/>
      <c r="U121" s="456">
        <f t="shared" si="10"/>
        <v>3050.395</v>
      </c>
      <c r="V121" s="231">
        <f t="shared" si="11"/>
        <v>24364.757999999998</v>
      </c>
    </row>
    <row r="122" spans="1:22" ht="13.5" thickBot="1">
      <c r="A122" s="236" t="str">
        <f t="shared" si="6"/>
        <v>CENTRAL EUROPE EXPLIQUITEX</v>
      </c>
      <c r="B122" s="233" t="str">
        <f t="shared" si="7"/>
        <v>CENTRAL EUROPE EXPLIQUITEX</v>
      </c>
      <c r="C122" s="233" t="str">
        <f t="shared" si="8"/>
        <v>CENTRAL EUROPE EXP</v>
      </c>
      <c r="D122" s="233" t="str">
        <f t="shared" si="9"/>
        <v>LIQUITEX</v>
      </c>
      <c r="E122" s="597"/>
      <c r="F122" s="452" t="s">
        <v>79</v>
      </c>
      <c r="G122" s="47">
        <v>474.44</v>
      </c>
      <c r="H122" s="47">
        <v>1722.652</v>
      </c>
      <c r="I122" s="47">
        <v>6814.9129999999996</v>
      </c>
      <c r="J122" s="47">
        <v>1639.7360000000001</v>
      </c>
      <c r="K122" s="47">
        <v>5341.3379999999997</v>
      </c>
      <c r="L122" s="47">
        <v>5570.54</v>
      </c>
      <c r="M122" s="47">
        <v>5969.4549999999999</v>
      </c>
      <c r="N122" s="47">
        <v>1542.587</v>
      </c>
      <c r="O122" s="47">
        <v>6419.8289999999997</v>
      </c>
      <c r="P122" s="47">
        <v>1985.8</v>
      </c>
      <c r="Q122" s="47">
        <v>7473.0910000000003</v>
      </c>
      <c r="R122" s="47">
        <v>2806.0569999999998</v>
      </c>
      <c r="S122" s="48">
        <v>47760.438000000002</v>
      </c>
      <c r="T122" s="456"/>
      <c r="U122" s="456">
        <f t="shared" si="10"/>
        <v>2197.0920000000001</v>
      </c>
      <c r="V122" s="231">
        <f t="shared" si="11"/>
        <v>45563.346000000005</v>
      </c>
    </row>
    <row r="123" spans="1:22" ht="13.5" thickBot="1">
      <c r="A123" s="236" t="str">
        <f t="shared" si="6"/>
        <v>CENTRAL EUROPE EXPOther</v>
      </c>
      <c r="B123" s="233" t="str">
        <f t="shared" si="7"/>
        <v>CENTRAL EUROPE EXPMARKETING</v>
      </c>
      <c r="C123" s="233" t="str">
        <f t="shared" si="8"/>
        <v>CENTRAL EUROPE EXP</v>
      </c>
      <c r="D123" s="233" t="str">
        <f t="shared" si="9"/>
        <v>MARKETING</v>
      </c>
      <c r="E123" s="597"/>
      <c r="F123" s="452" t="s">
        <v>594</v>
      </c>
      <c r="G123" s="47">
        <v>19.756</v>
      </c>
      <c r="H123" s="46"/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8.0210000000000008</v>
      </c>
      <c r="O123" s="47">
        <v>0</v>
      </c>
      <c r="P123" s="47">
        <v>5.915</v>
      </c>
      <c r="Q123" s="47">
        <v>0</v>
      </c>
      <c r="R123" s="47">
        <v>3.4</v>
      </c>
      <c r="S123" s="48">
        <v>37.091999999999999</v>
      </c>
      <c r="T123" s="456"/>
      <c r="U123" s="456">
        <f t="shared" si="10"/>
        <v>19.756</v>
      </c>
      <c r="V123" s="231">
        <f t="shared" si="11"/>
        <v>17.335999999999999</v>
      </c>
    </row>
    <row r="124" spans="1:22" ht="13.5" thickBot="1">
      <c r="A124" s="236" t="str">
        <f t="shared" si="6"/>
        <v>CENTRAL EUROPE EXPOther</v>
      </c>
      <c r="B124" s="233" t="str">
        <f t="shared" si="7"/>
        <v>CENTRAL EUROPE EXPOTHER</v>
      </c>
      <c r="C124" s="233" t="str">
        <f t="shared" si="8"/>
        <v>CENTRAL EUROPE EXP</v>
      </c>
      <c r="D124" s="233" t="str">
        <f t="shared" si="9"/>
        <v>OTHER</v>
      </c>
      <c r="E124" s="597"/>
      <c r="F124" s="452" t="s">
        <v>77</v>
      </c>
      <c r="G124" s="47">
        <v>136.37299999999999</v>
      </c>
      <c r="H124" s="47">
        <v>135.22800000000001</v>
      </c>
      <c r="I124" s="46"/>
      <c r="J124" s="47">
        <v>44.82</v>
      </c>
      <c r="K124" s="47">
        <v>44.82</v>
      </c>
      <c r="L124" s="47">
        <v>22.41</v>
      </c>
      <c r="M124" s="47">
        <v>67.23</v>
      </c>
      <c r="N124" s="47">
        <v>44.82</v>
      </c>
      <c r="O124" s="47">
        <v>89.64</v>
      </c>
      <c r="P124" s="46"/>
      <c r="Q124" s="46"/>
      <c r="R124" s="47">
        <v>111.279</v>
      </c>
      <c r="S124" s="48">
        <v>696.62</v>
      </c>
      <c r="T124" s="456"/>
      <c r="U124" s="456">
        <f t="shared" si="10"/>
        <v>271.601</v>
      </c>
      <c r="V124" s="231">
        <f t="shared" si="11"/>
        <v>425.01900000000001</v>
      </c>
    </row>
    <row r="125" spans="1:22" ht="13.5" thickBot="1">
      <c r="A125" s="236" t="str">
        <f t="shared" si="6"/>
        <v>CENTRAL EUROPE EXPREEVES</v>
      </c>
      <c r="B125" s="233" t="str">
        <f t="shared" si="7"/>
        <v>CENTRAL EUROPE EXPREEVES</v>
      </c>
      <c r="C125" s="233" t="str">
        <f t="shared" si="8"/>
        <v>CENTRAL EUROPE EXP</v>
      </c>
      <c r="D125" s="233" t="str">
        <f t="shared" si="9"/>
        <v>REEVES</v>
      </c>
      <c r="E125" s="597"/>
      <c r="F125" s="452" t="s">
        <v>173</v>
      </c>
      <c r="G125" s="47">
        <v>11216.045</v>
      </c>
      <c r="H125" s="47">
        <v>11220.884</v>
      </c>
      <c r="I125" s="47">
        <v>13163.79</v>
      </c>
      <c r="J125" s="47">
        <v>12743.146000000001</v>
      </c>
      <c r="K125" s="47">
        <v>19768.91</v>
      </c>
      <c r="L125" s="47">
        <v>13165.879000000001</v>
      </c>
      <c r="M125" s="47">
        <v>12221.482</v>
      </c>
      <c r="N125" s="47">
        <v>15942.434999999999</v>
      </c>
      <c r="O125" s="47">
        <v>8179.674</v>
      </c>
      <c r="P125" s="47">
        <v>16640.100999999999</v>
      </c>
      <c r="Q125" s="47">
        <v>6138.5739999999996</v>
      </c>
      <c r="R125" s="47">
        <v>12373.82</v>
      </c>
      <c r="S125" s="48">
        <v>152774.74</v>
      </c>
      <c r="T125" s="456"/>
      <c r="U125" s="456">
        <f t="shared" si="10"/>
        <v>22436.929</v>
      </c>
      <c r="V125" s="231">
        <f t="shared" si="11"/>
        <v>130337.81099999999</v>
      </c>
    </row>
    <row r="126" spans="1:22" ht="13.5" thickBot="1">
      <c r="A126" s="236" t="str">
        <f t="shared" si="6"/>
        <v>CENTRAL EUROPE EXPSNAZAROO</v>
      </c>
      <c r="B126" s="233" t="str">
        <f t="shared" si="7"/>
        <v>CENTRAL EUROPE EXPSNAZAROO</v>
      </c>
      <c r="C126" s="233" t="str">
        <f t="shared" si="8"/>
        <v>CENTRAL EUROPE EXP</v>
      </c>
      <c r="D126" s="233" t="str">
        <f t="shared" si="9"/>
        <v>SNAZAROO</v>
      </c>
      <c r="E126" s="597"/>
      <c r="F126" s="452" t="s">
        <v>101</v>
      </c>
      <c r="G126" s="47">
        <v>6620.4359999999997</v>
      </c>
      <c r="H126" s="46"/>
      <c r="I126" s="47">
        <v>2983.34</v>
      </c>
      <c r="J126" s="47">
        <v>149.53</v>
      </c>
      <c r="K126" s="47">
        <v>1034.788</v>
      </c>
      <c r="L126" s="47">
        <v>22137.848999999998</v>
      </c>
      <c r="M126" s="47">
        <v>308.87799999999999</v>
      </c>
      <c r="N126" s="47">
        <v>2860.98</v>
      </c>
      <c r="O126" s="47">
        <v>3894.66</v>
      </c>
      <c r="P126" s="47">
        <v>13929.674000000001</v>
      </c>
      <c r="Q126" s="47">
        <v>12689.599</v>
      </c>
      <c r="R126" s="47">
        <v>6723.0630000000001</v>
      </c>
      <c r="S126" s="48">
        <v>73332.797000000006</v>
      </c>
      <c r="T126" s="456"/>
      <c r="U126" s="456">
        <f t="shared" si="10"/>
        <v>6620.4359999999997</v>
      </c>
      <c r="V126" s="231">
        <f t="shared" si="11"/>
        <v>66712.361000000004</v>
      </c>
    </row>
    <row r="127" spans="1:22" ht="13.5" thickBot="1">
      <c r="A127" s="236" t="str">
        <f t="shared" si="6"/>
        <v>CENTRAL EUROPE EXPOther</v>
      </c>
      <c r="B127" s="233" t="str">
        <f t="shared" si="7"/>
        <v>CENTRAL EUROPE EXPTULIP</v>
      </c>
      <c r="C127" s="233" t="str">
        <f t="shared" si="8"/>
        <v>CENTRAL EUROPE EXP</v>
      </c>
      <c r="D127" s="233" t="str">
        <f t="shared" si="9"/>
        <v>TULIP</v>
      </c>
      <c r="E127" s="597"/>
      <c r="F127" s="452" t="s">
        <v>598</v>
      </c>
      <c r="G127" s="46"/>
      <c r="H127" s="47">
        <v>22.5</v>
      </c>
      <c r="I127" s="47">
        <v>1173.518</v>
      </c>
      <c r="J127" s="47">
        <v>579.16</v>
      </c>
      <c r="K127" s="47">
        <v>210.05</v>
      </c>
      <c r="L127" s="47">
        <v>257.46699999999998</v>
      </c>
      <c r="M127" s="46"/>
      <c r="N127" s="46"/>
      <c r="O127" s="46"/>
      <c r="P127" s="46"/>
      <c r="Q127" s="46"/>
      <c r="R127" s="46"/>
      <c r="S127" s="48">
        <v>2242.6950000000002</v>
      </c>
      <c r="T127" s="456"/>
      <c r="U127" s="456">
        <f t="shared" si="10"/>
        <v>22.5</v>
      </c>
      <c r="V127" s="231">
        <f t="shared" si="11"/>
        <v>2220.1950000000002</v>
      </c>
    </row>
    <row r="128" spans="1:22" ht="13.5" thickBot="1">
      <c r="A128" s="236" t="str">
        <f t="shared" si="6"/>
        <v>CENTRAL EUROPE EXPWINSOR &amp; NEWTON</v>
      </c>
      <c r="B128" s="233" t="str">
        <f t="shared" si="7"/>
        <v>CENTRAL EUROPE EXPWINSOR &amp; NEWTON</v>
      </c>
      <c r="C128" s="233" t="str">
        <f t="shared" si="8"/>
        <v>CENTRAL EUROPE EXP</v>
      </c>
      <c r="D128" s="233" t="str">
        <f t="shared" si="9"/>
        <v>WINSOR &amp; NEWTON</v>
      </c>
      <c r="E128" s="597"/>
      <c r="F128" s="452" t="s">
        <v>68</v>
      </c>
      <c r="G128" s="47">
        <v>7415.5020000000004</v>
      </c>
      <c r="H128" s="47">
        <v>2496.181</v>
      </c>
      <c r="I128" s="47">
        <v>4609.2129999999997</v>
      </c>
      <c r="J128" s="47">
        <v>2304.6979999999999</v>
      </c>
      <c r="K128" s="47">
        <v>6523.14</v>
      </c>
      <c r="L128" s="47">
        <v>7464.1959999999999</v>
      </c>
      <c r="M128" s="47">
        <v>14395.132</v>
      </c>
      <c r="N128" s="47">
        <v>11368.486999999999</v>
      </c>
      <c r="O128" s="47">
        <v>17499.258999999998</v>
      </c>
      <c r="P128" s="47">
        <v>16941.916000000001</v>
      </c>
      <c r="Q128" s="47">
        <v>12907.046</v>
      </c>
      <c r="R128" s="47">
        <v>27064.579000000002</v>
      </c>
      <c r="S128" s="48">
        <v>130989.349</v>
      </c>
      <c r="T128" s="456"/>
      <c r="U128" s="456">
        <f t="shared" si="10"/>
        <v>9911.6830000000009</v>
      </c>
      <c r="V128" s="231">
        <f t="shared" si="11"/>
        <v>121077.666</v>
      </c>
    </row>
    <row r="129" spans="1:22" ht="13.5" thickBot="1">
      <c r="A129" s="236" t="str">
        <f t="shared" si="6"/>
        <v xml:space="preserve">CENTRAL EUROPE EXP </v>
      </c>
      <c r="B129" s="233" t="str">
        <f t="shared" si="7"/>
        <v>CENTRAL EUROPE EXPAll Brands</v>
      </c>
      <c r="C129" s="233" t="str">
        <f t="shared" si="8"/>
        <v>CENTRAL EUROPE EXP</v>
      </c>
      <c r="D129" s="233" t="str">
        <f t="shared" si="9"/>
        <v>All Brands</v>
      </c>
      <c r="E129" s="598"/>
      <c r="F129" s="197" t="s">
        <v>599</v>
      </c>
      <c r="G129" s="50">
        <v>34268.877</v>
      </c>
      <c r="H129" s="50">
        <v>22444.257000000001</v>
      </c>
      <c r="I129" s="50">
        <v>61037.906999999999</v>
      </c>
      <c r="J129" s="50">
        <v>41177.868999999999</v>
      </c>
      <c r="K129" s="50">
        <v>52761.792999999998</v>
      </c>
      <c r="L129" s="50">
        <v>103083.499</v>
      </c>
      <c r="M129" s="50">
        <v>65512.355000000003</v>
      </c>
      <c r="N129" s="50">
        <v>57015.11</v>
      </c>
      <c r="O129" s="50">
        <v>75188.774000000005</v>
      </c>
      <c r="P129" s="50">
        <v>60611.402999999998</v>
      </c>
      <c r="Q129" s="50">
        <v>132851.076</v>
      </c>
      <c r="R129" s="50">
        <v>66141.769</v>
      </c>
      <c r="S129" s="50">
        <v>772094.68900000001</v>
      </c>
      <c r="T129" s="456"/>
      <c r="U129" s="456">
        <f t="shared" si="10"/>
        <v>56713.134000000005</v>
      </c>
      <c r="V129" s="231">
        <f t="shared" si="11"/>
        <v>715381.55500000005</v>
      </c>
    </row>
    <row r="130" spans="1:22" ht="13.5" thickBot="1">
      <c r="A130" s="236" t="str">
        <f t="shared" si="6"/>
        <v>CHINACONTE A PARIS</v>
      </c>
      <c r="B130" s="233" t="str">
        <f t="shared" si="7"/>
        <v>CHINACONTE A PARIS</v>
      </c>
      <c r="C130" s="233" t="str">
        <f t="shared" si="8"/>
        <v>CHINA</v>
      </c>
      <c r="D130" s="233" t="str">
        <f t="shared" si="9"/>
        <v>CONTE A PARIS</v>
      </c>
      <c r="E130" s="588" t="s">
        <v>157</v>
      </c>
      <c r="F130" s="452" t="s">
        <v>590</v>
      </c>
      <c r="G130" s="47">
        <v>347.512</v>
      </c>
      <c r="H130" s="47">
        <v>55.698</v>
      </c>
      <c r="I130" s="47">
        <v>20.001000000000001</v>
      </c>
      <c r="J130" s="47">
        <v>21.734999999999999</v>
      </c>
      <c r="K130" s="47">
        <v>142.23099999999999</v>
      </c>
      <c r="L130" s="47">
        <v>1006.8819999999999</v>
      </c>
      <c r="M130" s="47">
        <v>174.828</v>
      </c>
      <c r="N130" s="47">
        <v>67.997</v>
      </c>
      <c r="O130" s="47">
        <v>107.471</v>
      </c>
      <c r="P130" s="47">
        <v>33.695</v>
      </c>
      <c r="Q130" s="46"/>
      <c r="R130" s="47">
        <v>105.614</v>
      </c>
      <c r="S130" s="48">
        <v>2083.6640000000002</v>
      </c>
      <c r="T130" s="456"/>
      <c r="U130" s="456">
        <f t="shared" si="10"/>
        <v>403.21</v>
      </c>
      <c r="V130" s="231">
        <f t="shared" si="11"/>
        <v>1680.4540000000002</v>
      </c>
    </row>
    <row r="131" spans="1:22" ht="13.5" thickBot="1">
      <c r="A131" s="236" t="str">
        <f t="shared" si="6"/>
        <v>CHINAOther</v>
      </c>
      <c r="B131" s="233" t="str">
        <f t="shared" si="7"/>
        <v>CHINACREDITS</v>
      </c>
      <c r="C131" s="233" t="str">
        <f t="shared" si="8"/>
        <v>CHINA</v>
      </c>
      <c r="D131" s="233" t="str">
        <f t="shared" si="9"/>
        <v>CREDITS</v>
      </c>
      <c r="E131" s="597"/>
      <c r="F131" s="452" t="s">
        <v>591</v>
      </c>
      <c r="G131" s="47">
        <v>-36823.148999999998</v>
      </c>
      <c r="H131" s="47">
        <v>-56354.207000000002</v>
      </c>
      <c r="I131" s="47">
        <v>-30366.673999999999</v>
      </c>
      <c r="J131" s="47">
        <v>-11814.828</v>
      </c>
      <c r="K131" s="47">
        <v>-19153.994999999999</v>
      </c>
      <c r="L131" s="47">
        <v>-11160.67</v>
      </c>
      <c r="M131" s="47">
        <v>-12108.465</v>
      </c>
      <c r="N131" s="47">
        <v>-22525.695</v>
      </c>
      <c r="O131" s="47">
        <v>-5065.2879999999996</v>
      </c>
      <c r="P131" s="47">
        <v>-29561.022000000001</v>
      </c>
      <c r="Q131" s="47">
        <v>-4105.652</v>
      </c>
      <c r="R131" s="47">
        <v>-2329.4160000000002</v>
      </c>
      <c r="S131" s="48">
        <v>-241369.06099999999</v>
      </c>
      <c r="T131" s="456"/>
      <c r="U131" s="456">
        <f t="shared" si="10"/>
        <v>-93177.356</v>
      </c>
      <c r="V131" s="231">
        <f t="shared" si="11"/>
        <v>-148191.70499999999</v>
      </c>
    </row>
    <row r="132" spans="1:22" ht="13.5" thickBot="1">
      <c r="A132" s="236" t="str">
        <f t="shared" si="6"/>
        <v>CHINAL&amp;B</v>
      </c>
      <c r="B132" s="233" t="str">
        <f t="shared" si="7"/>
        <v>CHINAL&amp;B</v>
      </c>
      <c r="C132" s="233" t="str">
        <f t="shared" si="8"/>
        <v>CHINA</v>
      </c>
      <c r="D132" s="233" t="str">
        <f t="shared" si="9"/>
        <v>L&amp;B</v>
      </c>
      <c r="E132" s="597"/>
      <c r="F132" s="452" t="s">
        <v>55</v>
      </c>
      <c r="G132" s="47">
        <v>2683.0970000000002</v>
      </c>
      <c r="H132" s="46"/>
      <c r="I132" s="47">
        <v>1128.405</v>
      </c>
      <c r="J132" s="47">
        <v>778.74099999999999</v>
      </c>
      <c r="K132" s="47">
        <v>338.995</v>
      </c>
      <c r="L132" s="47">
        <v>69.010999999999996</v>
      </c>
      <c r="M132" s="47">
        <v>744.46900000000005</v>
      </c>
      <c r="N132" s="47">
        <v>46.140999999999998</v>
      </c>
      <c r="O132" s="47">
        <v>495.642</v>
      </c>
      <c r="P132" s="47">
        <v>794.01400000000001</v>
      </c>
      <c r="Q132" s="47">
        <v>173.65100000000001</v>
      </c>
      <c r="R132" s="47">
        <v>1543.6089999999999</v>
      </c>
      <c r="S132" s="48">
        <v>8795.7749999999996</v>
      </c>
      <c r="T132" s="456"/>
      <c r="U132" s="456">
        <f t="shared" si="10"/>
        <v>2683.0970000000002</v>
      </c>
      <c r="V132" s="231">
        <f t="shared" si="11"/>
        <v>6112.6779999999999</v>
      </c>
    </row>
    <row r="133" spans="1:22" ht="13.5" thickBot="1">
      <c r="A133" s="236" t="str">
        <f t="shared" ref="A133:A196" si="12">C133&amp;IF(D133="WINSOR &amp; NEWTON","WINSOR &amp; NEWTON",IF(D133="LIQUITEX","LIQUITEX",IF(D133="L&amp;B","L&amp;B",IF(D133="SNAZAROO","SNAZAROO",IF(D133="REEVES","REEVES",IF(D133="LETRASET","LETRASET",IF(D133="CONTE A PARIS","CONTE A PARIS",IF(D133="All Brands"," ", "Other"))))))))</f>
        <v>CHINALIQUITEX</v>
      </c>
      <c r="B133" s="233" t="str">
        <f t="shared" ref="B133:B196" si="13">C133&amp;D133</f>
        <v>CHINALIQUITEX</v>
      </c>
      <c r="C133" s="233" t="str">
        <f t="shared" ref="C133:C196" si="14">IF(E133="",C132,E133)</f>
        <v>CHINA</v>
      </c>
      <c r="D133" s="233" t="str">
        <f t="shared" ref="D133:D196" si="15">IF(F133="",D132,F133)</f>
        <v>LIQUITEX</v>
      </c>
      <c r="E133" s="597"/>
      <c r="F133" s="452" t="s">
        <v>79</v>
      </c>
      <c r="G133" s="47">
        <v>5208.1229999999996</v>
      </c>
      <c r="H133" s="47">
        <v>7859.8860000000004</v>
      </c>
      <c r="I133" s="47">
        <v>16517.447</v>
      </c>
      <c r="J133" s="47">
        <v>13903.154</v>
      </c>
      <c r="K133" s="47">
        <v>22912.024000000001</v>
      </c>
      <c r="L133" s="47">
        <v>22496.054</v>
      </c>
      <c r="M133" s="47">
        <v>13469.39</v>
      </c>
      <c r="N133" s="47">
        <v>18481.947</v>
      </c>
      <c r="O133" s="47">
        <v>11826.994000000001</v>
      </c>
      <c r="P133" s="47">
        <v>8743.491</v>
      </c>
      <c r="Q133" s="47">
        <v>12560.789000000001</v>
      </c>
      <c r="R133" s="47">
        <v>13009.897999999999</v>
      </c>
      <c r="S133" s="48">
        <v>166989.19699999999</v>
      </c>
      <c r="T133" s="456"/>
      <c r="U133" s="456">
        <f t="shared" ref="U133:U196" si="16">G133+H133</f>
        <v>13068.009</v>
      </c>
      <c r="V133" s="231">
        <f t="shared" ref="V133:V196" si="17">S133-U133</f>
        <v>153921.18799999999</v>
      </c>
    </row>
    <row r="134" spans="1:22" ht="13.5" thickBot="1">
      <c r="A134" s="236" t="str">
        <f t="shared" si="12"/>
        <v>CHINAOther</v>
      </c>
      <c r="B134" s="233" t="str">
        <f t="shared" si="13"/>
        <v>CHINANot Specified in Database</v>
      </c>
      <c r="C134" s="233" t="str">
        <f t="shared" si="14"/>
        <v>CHINA</v>
      </c>
      <c r="D134" s="233" t="str">
        <f t="shared" si="15"/>
        <v>Not Specified in Database</v>
      </c>
      <c r="E134" s="597"/>
      <c r="F134" s="452" t="s">
        <v>597</v>
      </c>
      <c r="G134" s="47">
        <v>0</v>
      </c>
      <c r="H134" s="46"/>
      <c r="I134" s="46"/>
      <c r="J134" s="46"/>
      <c r="K134" s="46"/>
      <c r="L134" s="46"/>
      <c r="M134" s="47">
        <v>0</v>
      </c>
      <c r="N134" s="46"/>
      <c r="O134" s="46"/>
      <c r="P134" s="46"/>
      <c r="Q134" s="47">
        <v>0</v>
      </c>
      <c r="R134" s="47">
        <v>270.57600000000002</v>
      </c>
      <c r="S134" s="48">
        <v>270.57600000000002</v>
      </c>
      <c r="T134" s="456"/>
      <c r="U134" s="456">
        <f t="shared" si="16"/>
        <v>0</v>
      </c>
      <c r="V134" s="231">
        <f t="shared" si="17"/>
        <v>270.57600000000002</v>
      </c>
    </row>
    <row r="135" spans="1:22" ht="13.5" thickBot="1">
      <c r="A135" s="236" t="str">
        <f t="shared" si="12"/>
        <v>CHINAOther</v>
      </c>
      <c r="B135" s="233" t="str">
        <f t="shared" si="13"/>
        <v>CHINAOWN LABEL</v>
      </c>
      <c r="C135" s="233" t="str">
        <f t="shared" si="14"/>
        <v>CHINA</v>
      </c>
      <c r="D135" s="233" t="str">
        <f t="shared" si="15"/>
        <v>OWN LABEL</v>
      </c>
      <c r="E135" s="597"/>
      <c r="F135" s="452" t="s">
        <v>640</v>
      </c>
      <c r="G135" s="46"/>
      <c r="H135" s="47">
        <v>456.459</v>
      </c>
      <c r="I135" s="47">
        <v>2158.3310000000001</v>
      </c>
      <c r="J135" s="46"/>
      <c r="K135" s="46"/>
      <c r="L135" s="47">
        <v>459.52</v>
      </c>
      <c r="M135" s="47">
        <v>4160.6390000000001</v>
      </c>
      <c r="N135" s="46"/>
      <c r="O135" s="46"/>
      <c r="P135" s="46"/>
      <c r="Q135" s="46"/>
      <c r="R135" s="46"/>
      <c r="S135" s="48">
        <v>7234.9489999999996</v>
      </c>
      <c r="T135" s="456"/>
      <c r="U135" s="456">
        <f t="shared" si="16"/>
        <v>456.459</v>
      </c>
      <c r="V135" s="231">
        <f t="shared" si="17"/>
        <v>6778.49</v>
      </c>
    </row>
    <row r="136" spans="1:22" ht="13.5" thickBot="1">
      <c r="A136" s="236" t="str">
        <f t="shared" si="12"/>
        <v>CHINAOther</v>
      </c>
      <c r="B136" s="233" t="str">
        <f t="shared" si="13"/>
        <v>CHINAT KEYA</v>
      </c>
      <c r="C136" s="233" t="str">
        <f t="shared" si="14"/>
        <v>CHINA</v>
      </c>
      <c r="D136" s="233" t="str">
        <f t="shared" si="15"/>
        <v>T KEYA</v>
      </c>
      <c r="E136" s="597"/>
      <c r="F136" s="452" t="s">
        <v>641</v>
      </c>
      <c r="G136" s="47">
        <v>28788.947</v>
      </c>
      <c r="H136" s="47">
        <v>53558.707999999999</v>
      </c>
      <c r="I136" s="47">
        <v>11228.968999999999</v>
      </c>
      <c r="J136" s="47">
        <v>68307.377999999997</v>
      </c>
      <c r="K136" s="47">
        <v>3984.8850000000002</v>
      </c>
      <c r="L136" s="47">
        <v>4357.6440000000002</v>
      </c>
      <c r="M136" s="47">
        <v>56470.516000000003</v>
      </c>
      <c r="N136" s="47">
        <v>23174.413</v>
      </c>
      <c r="O136" s="47">
        <v>17157.583999999999</v>
      </c>
      <c r="P136" s="47">
        <v>21743.994999999999</v>
      </c>
      <c r="Q136" s="47">
        <v>27306.460999999999</v>
      </c>
      <c r="R136" s="47">
        <v>38145.502999999997</v>
      </c>
      <c r="S136" s="48">
        <v>354225.00300000003</v>
      </c>
      <c r="T136" s="456"/>
      <c r="U136" s="456">
        <f t="shared" si="16"/>
        <v>82347.654999999999</v>
      </c>
      <c r="V136" s="231">
        <f t="shared" si="17"/>
        <v>271877.348</v>
      </c>
    </row>
    <row r="137" spans="1:22" ht="13.5" thickBot="1">
      <c r="A137" s="236" t="str">
        <f t="shared" si="12"/>
        <v>CHINAWINSOR &amp; NEWTON</v>
      </c>
      <c r="B137" s="233" t="str">
        <f t="shared" si="13"/>
        <v>CHINAWINSOR &amp; NEWTON</v>
      </c>
      <c r="C137" s="233" t="str">
        <f t="shared" si="14"/>
        <v>CHINA</v>
      </c>
      <c r="D137" s="233" t="str">
        <f t="shared" si="15"/>
        <v>WINSOR &amp; NEWTON</v>
      </c>
      <c r="E137" s="597"/>
      <c r="F137" s="452" t="s">
        <v>68</v>
      </c>
      <c r="G137" s="47">
        <v>194042.94899999999</v>
      </c>
      <c r="H137" s="47">
        <v>366083.17599999998</v>
      </c>
      <c r="I137" s="47">
        <v>463917.18300000002</v>
      </c>
      <c r="J137" s="47">
        <v>260313.883</v>
      </c>
      <c r="K137" s="47">
        <v>368751.73800000001</v>
      </c>
      <c r="L137" s="47">
        <v>425395.57199999999</v>
      </c>
      <c r="M137" s="47">
        <v>469514.46299999999</v>
      </c>
      <c r="N137" s="47">
        <v>461009.00199999998</v>
      </c>
      <c r="O137" s="47">
        <v>568193.11699999997</v>
      </c>
      <c r="P137" s="47">
        <v>481362.8</v>
      </c>
      <c r="Q137" s="47">
        <v>434789.65700000001</v>
      </c>
      <c r="R137" s="47">
        <v>511724.853</v>
      </c>
      <c r="S137" s="48">
        <v>5005098.3930000104</v>
      </c>
      <c r="T137" s="456"/>
      <c r="U137" s="456">
        <f t="shared" si="16"/>
        <v>560126.125</v>
      </c>
      <c r="V137" s="231">
        <f t="shared" si="17"/>
        <v>4444972.2680000104</v>
      </c>
    </row>
    <row r="138" spans="1:22" ht="13.5" thickBot="1">
      <c r="A138" s="236" t="str">
        <f t="shared" si="12"/>
        <v xml:space="preserve">CHINA </v>
      </c>
      <c r="B138" s="233" t="str">
        <f t="shared" si="13"/>
        <v>CHINAAll Brands</v>
      </c>
      <c r="C138" s="233" t="str">
        <f t="shared" si="14"/>
        <v>CHINA</v>
      </c>
      <c r="D138" s="233" t="str">
        <f t="shared" si="15"/>
        <v>All Brands</v>
      </c>
      <c r="E138" s="598"/>
      <c r="F138" s="197" t="s">
        <v>599</v>
      </c>
      <c r="G138" s="50">
        <v>194247.47899999999</v>
      </c>
      <c r="H138" s="50">
        <v>371659.72</v>
      </c>
      <c r="I138" s="50">
        <v>464603.66200000001</v>
      </c>
      <c r="J138" s="50">
        <v>331510.06300000002</v>
      </c>
      <c r="K138" s="50">
        <v>376975.87800000003</v>
      </c>
      <c r="L138" s="50">
        <v>442624.01299999998</v>
      </c>
      <c r="M138" s="50">
        <v>532425.84</v>
      </c>
      <c r="N138" s="50">
        <v>480253.80499999999</v>
      </c>
      <c r="O138" s="50">
        <v>592715.52000000002</v>
      </c>
      <c r="P138" s="50">
        <v>483116.973</v>
      </c>
      <c r="Q138" s="50">
        <v>470724.90600000002</v>
      </c>
      <c r="R138" s="50">
        <v>562470.63699999999</v>
      </c>
      <c r="S138" s="50">
        <v>5303328.4960000096</v>
      </c>
      <c r="T138" s="456"/>
      <c r="U138" s="456">
        <f t="shared" si="16"/>
        <v>565907.19900000002</v>
      </c>
      <c r="V138" s="231">
        <f t="shared" si="17"/>
        <v>4737421.2970000096</v>
      </c>
    </row>
    <row r="139" spans="1:22" ht="13.5" thickBot="1">
      <c r="A139" s="236" t="str">
        <f t="shared" si="12"/>
        <v>ECOMMERCELETRASET</v>
      </c>
      <c r="B139" s="233" t="str">
        <f t="shared" si="13"/>
        <v>ECOMMERCELETRASET</v>
      </c>
      <c r="C139" s="233" t="str">
        <f t="shared" si="14"/>
        <v>ECOMMERCE</v>
      </c>
      <c r="D139" s="233" t="str">
        <f t="shared" si="15"/>
        <v>LETRASET</v>
      </c>
      <c r="E139" s="588" t="s">
        <v>164</v>
      </c>
      <c r="F139" s="452" t="s">
        <v>593</v>
      </c>
      <c r="G139" s="47">
        <v>23699.65</v>
      </c>
      <c r="H139" s="47">
        <v>16166.57</v>
      </c>
      <c r="I139" s="47">
        <v>13128.91</v>
      </c>
      <c r="J139" s="47">
        <v>13245.79</v>
      </c>
      <c r="K139" s="47">
        <v>13056.46</v>
      </c>
      <c r="L139" s="47">
        <v>15825.88</v>
      </c>
      <c r="M139" s="47">
        <v>11865.37</v>
      </c>
      <c r="N139" s="47">
        <v>14906.34</v>
      </c>
      <c r="O139" s="47">
        <v>15347.7</v>
      </c>
      <c r="P139" s="47">
        <v>14767.71</v>
      </c>
      <c r="Q139" s="47">
        <v>19582.61</v>
      </c>
      <c r="R139" s="47">
        <v>23970.28</v>
      </c>
      <c r="S139" s="48">
        <v>195563.27</v>
      </c>
      <c r="T139" s="456"/>
      <c r="U139" s="456">
        <f t="shared" si="16"/>
        <v>39866.22</v>
      </c>
      <c r="V139" s="231">
        <f t="shared" si="17"/>
        <v>155697.04999999999</v>
      </c>
    </row>
    <row r="140" spans="1:22" ht="13.5" thickBot="1">
      <c r="A140" s="236" t="str">
        <f t="shared" si="12"/>
        <v>ECOMMERCELIQUITEX</v>
      </c>
      <c r="B140" s="233" t="str">
        <f t="shared" si="13"/>
        <v>ECOMMERCELIQUITEX</v>
      </c>
      <c r="C140" s="233" t="str">
        <f t="shared" si="14"/>
        <v>ECOMMERCE</v>
      </c>
      <c r="D140" s="233" t="str">
        <f t="shared" si="15"/>
        <v>LIQUITEX</v>
      </c>
      <c r="E140" s="597"/>
      <c r="F140" s="452" t="s">
        <v>79</v>
      </c>
      <c r="G140" s="46"/>
      <c r="H140" s="46"/>
      <c r="I140" s="46"/>
      <c r="J140" s="46"/>
      <c r="K140" s="46"/>
      <c r="L140" s="46"/>
      <c r="M140" s="47">
        <v>2917.931</v>
      </c>
      <c r="N140" s="47">
        <v>601.49</v>
      </c>
      <c r="O140" s="47">
        <v>2149.3049999999998</v>
      </c>
      <c r="P140" s="47">
        <v>2467.096</v>
      </c>
      <c r="Q140" s="47">
        <v>2179.6149999999998</v>
      </c>
      <c r="R140" s="47">
        <v>3417.0349999999999</v>
      </c>
      <c r="S140" s="48">
        <v>13732.472</v>
      </c>
      <c r="T140" s="456"/>
      <c r="U140" s="456">
        <f t="shared" si="16"/>
        <v>0</v>
      </c>
      <c r="V140" s="231">
        <f t="shared" si="17"/>
        <v>13732.472</v>
      </c>
    </row>
    <row r="141" spans="1:22" ht="13.5" thickBot="1">
      <c r="A141" s="236" t="str">
        <f t="shared" si="12"/>
        <v>ECOMMERCEOther</v>
      </c>
      <c r="B141" s="233" t="str">
        <f t="shared" si="13"/>
        <v>ECOMMERCEMARKETING</v>
      </c>
      <c r="C141" s="233" t="str">
        <f t="shared" si="14"/>
        <v>ECOMMERCE</v>
      </c>
      <c r="D141" s="233" t="str">
        <f t="shared" si="15"/>
        <v>MARKETING</v>
      </c>
      <c r="E141" s="597"/>
      <c r="F141" s="452" t="s">
        <v>594</v>
      </c>
      <c r="G141" s="46"/>
      <c r="H141" s="46"/>
      <c r="I141" s="46"/>
      <c r="J141" s="46"/>
      <c r="K141" s="46"/>
      <c r="L141" s="47">
        <v>8.0419999999999998</v>
      </c>
      <c r="M141" s="47">
        <v>22.605</v>
      </c>
      <c r="N141" s="47">
        <v>170.99600000000001</v>
      </c>
      <c r="O141" s="47">
        <v>64.402000000000001</v>
      </c>
      <c r="P141" s="47">
        <v>48.728000000000002</v>
      </c>
      <c r="Q141" s="47">
        <v>167.66300000000001</v>
      </c>
      <c r="R141" s="47">
        <v>356.57100000000003</v>
      </c>
      <c r="S141" s="48">
        <v>839.00699999999995</v>
      </c>
      <c r="T141" s="456"/>
      <c r="U141" s="456">
        <f t="shared" si="16"/>
        <v>0</v>
      </c>
      <c r="V141" s="231">
        <f t="shared" si="17"/>
        <v>839.00699999999995</v>
      </c>
    </row>
    <row r="142" spans="1:22" ht="13.5" thickBot="1">
      <c r="A142" s="236" t="str">
        <f t="shared" si="12"/>
        <v>ECOMMERCEOther</v>
      </c>
      <c r="B142" s="233" t="str">
        <f t="shared" si="13"/>
        <v>ECOMMERCEOTHER</v>
      </c>
      <c r="C142" s="233" t="str">
        <f t="shared" si="14"/>
        <v>ECOMMERCE</v>
      </c>
      <c r="D142" s="233" t="str">
        <f t="shared" si="15"/>
        <v>OTHER</v>
      </c>
      <c r="E142" s="597"/>
      <c r="F142" s="452" t="s">
        <v>77</v>
      </c>
      <c r="G142" s="46"/>
      <c r="H142" s="46"/>
      <c r="I142" s="46"/>
      <c r="J142" s="46"/>
      <c r="K142" s="46"/>
      <c r="L142" s="46"/>
      <c r="M142" s="46"/>
      <c r="N142" s="46"/>
      <c r="O142" s="46"/>
      <c r="P142" s="47">
        <v>-0.04</v>
      </c>
      <c r="Q142" s="46"/>
      <c r="R142" s="46"/>
      <c r="S142" s="48">
        <v>-0.04</v>
      </c>
      <c r="T142" s="456"/>
      <c r="U142" s="456">
        <f t="shared" si="16"/>
        <v>0</v>
      </c>
      <c r="V142" s="231">
        <f t="shared" si="17"/>
        <v>-0.04</v>
      </c>
    </row>
    <row r="143" spans="1:22" ht="13.5" thickBot="1">
      <c r="A143" s="236" t="str">
        <f t="shared" si="12"/>
        <v>ECOMMERCESNAZAROO</v>
      </c>
      <c r="B143" s="233" t="str">
        <f t="shared" si="13"/>
        <v>ECOMMERCESNAZAROO</v>
      </c>
      <c r="C143" s="233" t="str">
        <f t="shared" si="14"/>
        <v>ECOMMERCE</v>
      </c>
      <c r="D143" s="233" t="str">
        <f t="shared" si="15"/>
        <v>SNAZAROO</v>
      </c>
      <c r="E143" s="597"/>
      <c r="F143" s="452" t="s">
        <v>101</v>
      </c>
      <c r="G143" s="47">
        <v>8313.0990000000002</v>
      </c>
      <c r="H143" s="47">
        <v>10955.563</v>
      </c>
      <c r="I143" s="47">
        <v>14804.945</v>
      </c>
      <c r="J143" s="47">
        <v>17851.766</v>
      </c>
      <c r="K143" s="47">
        <v>23857.202000000001</v>
      </c>
      <c r="L143" s="47">
        <v>25551.632000000001</v>
      </c>
      <c r="M143" s="47">
        <v>23820.49</v>
      </c>
      <c r="N143" s="47">
        <v>13571.894</v>
      </c>
      <c r="O143" s="47">
        <v>16210.923000000001</v>
      </c>
      <c r="P143" s="47">
        <v>45705.875999999997</v>
      </c>
      <c r="Q143" s="47">
        <v>20691.662</v>
      </c>
      <c r="R143" s="47">
        <v>14178.254000000001</v>
      </c>
      <c r="S143" s="48">
        <v>235513.30600000001</v>
      </c>
      <c r="T143" s="456"/>
      <c r="U143" s="456">
        <f t="shared" si="16"/>
        <v>19268.662</v>
      </c>
      <c r="V143" s="231">
        <f t="shared" si="17"/>
        <v>216244.644</v>
      </c>
    </row>
    <row r="144" spans="1:22" ht="13.5" thickBot="1">
      <c r="A144" s="236" t="str">
        <f t="shared" si="12"/>
        <v>ECOMMERCEWINSOR &amp; NEWTON</v>
      </c>
      <c r="B144" s="233" t="str">
        <f t="shared" si="13"/>
        <v>ECOMMERCEWINSOR &amp; NEWTON</v>
      </c>
      <c r="C144" s="233" t="str">
        <f t="shared" si="14"/>
        <v>ECOMMERCE</v>
      </c>
      <c r="D144" s="233" t="str">
        <f t="shared" si="15"/>
        <v>WINSOR &amp; NEWTON</v>
      </c>
      <c r="E144" s="597"/>
      <c r="F144" s="452" t="s">
        <v>68</v>
      </c>
      <c r="G144" s="46"/>
      <c r="H144" s="46"/>
      <c r="I144" s="46"/>
      <c r="J144" s="46"/>
      <c r="K144" s="46"/>
      <c r="L144" s="47">
        <v>2414.9879999999998</v>
      </c>
      <c r="M144" s="47">
        <v>6404.4740000000002</v>
      </c>
      <c r="N144" s="47">
        <v>9203.5810000000001</v>
      </c>
      <c r="O144" s="47">
        <v>11920.141</v>
      </c>
      <c r="P144" s="47">
        <v>12044.404</v>
      </c>
      <c r="Q144" s="47">
        <v>12043.75</v>
      </c>
      <c r="R144" s="47">
        <v>24921.79</v>
      </c>
      <c r="S144" s="48">
        <v>78953.127999999997</v>
      </c>
      <c r="T144" s="456"/>
      <c r="U144" s="456">
        <f t="shared" si="16"/>
        <v>0</v>
      </c>
      <c r="V144" s="231">
        <f t="shared" si="17"/>
        <v>78953.127999999997</v>
      </c>
    </row>
    <row r="145" spans="1:22" ht="13.5" thickBot="1">
      <c r="A145" s="236" t="str">
        <f t="shared" si="12"/>
        <v xml:space="preserve">ECOMMERCE </v>
      </c>
      <c r="B145" s="233" t="str">
        <f t="shared" si="13"/>
        <v>ECOMMERCEAll Brands</v>
      </c>
      <c r="C145" s="233" t="str">
        <f t="shared" si="14"/>
        <v>ECOMMERCE</v>
      </c>
      <c r="D145" s="233" t="str">
        <f t="shared" si="15"/>
        <v>All Brands</v>
      </c>
      <c r="E145" s="598"/>
      <c r="F145" s="197" t="s">
        <v>599</v>
      </c>
      <c r="G145" s="50">
        <v>32012.749</v>
      </c>
      <c r="H145" s="50">
        <v>27122.133000000002</v>
      </c>
      <c r="I145" s="50">
        <v>27933.855</v>
      </c>
      <c r="J145" s="50">
        <v>31097.556</v>
      </c>
      <c r="K145" s="50">
        <v>36913.661999999997</v>
      </c>
      <c r="L145" s="50">
        <v>43800.542000000001</v>
      </c>
      <c r="M145" s="50">
        <v>45030.87</v>
      </c>
      <c r="N145" s="50">
        <v>38454.300999999999</v>
      </c>
      <c r="O145" s="50">
        <v>45692.470999999998</v>
      </c>
      <c r="P145" s="50">
        <v>75033.774000000005</v>
      </c>
      <c r="Q145" s="50">
        <v>54665.3</v>
      </c>
      <c r="R145" s="50">
        <v>66843.929999999993</v>
      </c>
      <c r="S145" s="50">
        <v>524601.14300000004</v>
      </c>
      <c r="T145" s="456"/>
      <c r="U145" s="456">
        <f t="shared" si="16"/>
        <v>59134.881999999998</v>
      </c>
      <c r="V145" s="231">
        <f t="shared" si="17"/>
        <v>465466.26100000006</v>
      </c>
    </row>
    <row r="146" spans="1:22" ht="13.5" thickBot="1">
      <c r="A146" s="236" t="str">
        <f t="shared" si="12"/>
        <v>FRANCEOther</v>
      </c>
      <c r="B146" s="233" t="str">
        <f t="shared" si="13"/>
        <v>FRANCE10 DOIGTS</v>
      </c>
      <c r="C146" s="233" t="str">
        <f t="shared" si="14"/>
        <v>FRANCE</v>
      </c>
      <c r="D146" s="233" t="str">
        <f t="shared" si="15"/>
        <v>10 DOIGTS</v>
      </c>
      <c r="E146" s="588" t="s">
        <v>155</v>
      </c>
      <c r="F146" s="452" t="s">
        <v>642</v>
      </c>
      <c r="G146" s="47">
        <v>2520.1950000000002</v>
      </c>
      <c r="H146" s="47">
        <v>172.93199999999999</v>
      </c>
      <c r="I146" s="47">
        <v>4206.1710000000003</v>
      </c>
      <c r="J146" s="47">
        <v>-167.42</v>
      </c>
      <c r="K146" s="47">
        <v>1255.1559999999999</v>
      </c>
      <c r="L146" s="47">
        <v>4769.6559999999999</v>
      </c>
      <c r="M146" s="47">
        <v>4842.1149999999998</v>
      </c>
      <c r="N146" s="47">
        <v>44.627000000000002</v>
      </c>
      <c r="O146" s="47">
        <v>3938.3989999999999</v>
      </c>
      <c r="P146" s="47">
        <v>686.15</v>
      </c>
      <c r="Q146" s="47">
        <v>89.254999999999995</v>
      </c>
      <c r="R146" s="47">
        <v>3213.201</v>
      </c>
      <c r="S146" s="48">
        <v>25570.437000000002</v>
      </c>
      <c r="T146" s="456"/>
      <c r="U146" s="456">
        <f t="shared" si="16"/>
        <v>2693.127</v>
      </c>
      <c r="V146" s="231">
        <f t="shared" si="17"/>
        <v>22877.31</v>
      </c>
    </row>
    <row r="147" spans="1:22" ht="13.5" thickBot="1">
      <c r="A147" s="236" t="str">
        <f t="shared" si="12"/>
        <v>FRANCEOther</v>
      </c>
      <c r="B147" s="233" t="str">
        <f t="shared" si="13"/>
        <v>FRANCEARTOGRAPH</v>
      </c>
      <c r="C147" s="233" t="str">
        <f t="shared" si="14"/>
        <v>FRANCE</v>
      </c>
      <c r="D147" s="233" t="str">
        <f t="shared" si="15"/>
        <v>ARTOGRAPH</v>
      </c>
      <c r="E147" s="597"/>
      <c r="F147" s="452" t="s">
        <v>602</v>
      </c>
      <c r="G147" s="47">
        <v>311.78300000000002</v>
      </c>
      <c r="H147" s="47">
        <v>113.49299999999999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8">
        <v>425.27600000000001</v>
      </c>
      <c r="T147" s="456"/>
      <c r="U147" s="456">
        <f t="shared" si="16"/>
        <v>425.27600000000001</v>
      </c>
      <c r="V147" s="231">
        <f t="shared" si="17"/>
        <v>0</v>
      </c>
    </row>
    <row r="148" spans="1:22" ht="13.5" thickBot="1">
      <c r="A148" s="236" t="str">
        <f t="shared" si="12"/>
        <v>FRANCEOther</v>
      </c>
      <c r="B148" s="233" t="str">
        <f t="shared" si="13"/>
        <v>FRANCEBHV</v>
      </c>
      <c r="C148" s="233" t="str">
        <f t="shared" si="14"/>
        <v>FRANCE</v>
      </c>
      <c r="D148" s="233" t="str">
        <f t="shared" si="15"/>
        <v>BHV</v>
      </c>
      <c r="E148" s="597"/>
      <c r="F148" s="452" t="s">
        <v>643</v>
      </c>
      <c r="G148" s="46"/>
      <c r="H148" s="46"/>
      <c r="I148" s="46"/>
      <c r="J148" s="46"/>
      <c r="K148" s="46"/>
      <c r="L148" s="46"/>
      <c r="M148" s="46"/>
      <c r="N148" s="47">
        <v>656.43299999999999</v>
      </c>
      <c r="O148" s="46"/>
      <c r="P148" s="46"/>
      <c r="Q148" s="46"/>
      <c r="R148" s="46"/>
      <c r="S148" s="48">
        <v>656.43299999999999</v>
      </c>
      <c r="T148" s="456"/>
      <c r="U148" s="456">
        <f t="shared" si="16"/>
        <v>0</v>
      </c>
      <c r="V148" s="231">
        <f t="shared" si="17"/>
        <v>656.43299999999999</v>
      </c>
    </row>
    <row r="149" spans="1:22" ht="13.5" thickBot="1">
      <c r="A149" s="236" t="str">
        <f t="shared" si="12"/>
        <v>FRANCEOther</v>
      </c>
      <c r="B149" s="233" t="str">
        <f t="shared" si="13"/>
        <v>FRANCEBOESNER</v>
      </c>
      <c r="C149" s="233" t="str">
        <f t="shared" si="14"/>
        <v>FRANCE</v>
      </c>
      <c r="D149" s="233" t="str">
        <f t="shared" si="15"/>
        <v>BOESNER</v>
      </c>
      <c r="E149" s="597"/>
      <c r="F149" s="452" t="s">
        <v>637</v>
      </c>
      <c r="G149" s="46"/>
      <c r="H149" s="47">
        <v>479.61500000000001</v>
      </c>
      <c r="I149" s="46"/>
      <c r="J149" s="46"/>
      <c r="K149" s="46"/>
      <c r="L149" s="46"/>
      <c r="M149" s="46"/>
      <c r="N149" s="47">
        <v>457.81400000000002</v>
      </c>
      <c r="O149" s="46"/>
      <c r="P149" s="46"/>
      <c r="Q149" s="46"/>
      <c r="R149" s="47">
        <v>261.608</v>
      </c>
      <c r="S149" s="48">
        <v>1199.037</v>
      </c>
      <c r="T149" s="456"/>
      <c r="U149" s="456">
        <f t="shared" si="16"/>
        <v>479.61500000000001</v>
      </c>
      <c r="V149" s="231">
        <f t="shared" si="17"/>
        <v>719.42200000000003</v>
      </c>
    </row>
    <row r="150" spans="1:22" ht="13.5" thickBot="1">
      <c r="A150" s="236" t="str">
        <f t="shared" si="12"/>
        <v>FRANCEOther</v>
      </c>
      <c r="B150" s="233" t="str">
        <f t="shared" si="13"/>
        <v>FRANCECOMPONENTS</v>
      </c>
      <c r="C150" s="233" t="str">
        <f t="shared" si="14"/>
        <v>FRANCE</v>
      </c>
      <c r="D150" s="233" t="str">
        <f t="shared" si="15"/>
        <v>COMPONENTS</v>
      </c>
      <c r="E150" s="597"/>
      <c r="F150" s="452" t="s">
        <v>589</v>
      </c>
      <c r="G150" s="46"/>
      <c r="H150" s="46"/>
      <c r="I150" s="46"/>
      <c r="J150" s="47">
        <v>3593.35</v>
      </c>
      <c r="K150" s="47">
        <v>5971.2150000000001</v>
      </c>
      <c r="L150" s="47">
        <v>62.116</v>
      </c>
      <c r="M150" s="47">
        <v>124.233</v>
      </c>
      <c r="N150" s="46"/>
      <c r="O150" s="46"/>
      <c r="P150" s="47">
        <v>4627.1689999999999</v>
      </c>
      <c r="Q150" s="46"/>
      <c r="R150" s="47">
        <v>1018.351</v>
      </c>
      <c r="S150" s="48">
        <v>15396.433999999999</v>
      </c>
      <c r="T150" s="456"/>
      <c r="U150" s="456">
        <f t="shared" si="16"/>
        <v>0</v>
      </c>
      <c r="V150" s="231">
        <f t="shared" si="17"/>
        <v>15396.433999999999</v>
      </c>
    </row>
    <row r="151" spans="1:22" ht="13.5" thickBot="1">
      <c r="A151" s="236" t="str">
        <f t="shared" si="12"/>
        <v>FRANCEOther</v>
      </c>
      <c r="B151" s="233" t="str">
        <f t="shared" si="13"/>
        <v>FRANCECONNOISSEUR STUDIO</v>
      </c>
      <c r="C151" s="233" t="str">
        <f t="shared" si="14"/>
        <v>FRANCE</v>
      </c>
      <c r="D151" s="233" t="str">
        <f t="shared" si="15"/>
        <v>CONNOISSEUR STUDIO</v>
      </c>
      <c r="E151" s="597"/>
      <c r="F151" s="452" t="s">
        <v>609</v>
      </c>
      <c r="G151" s="47">
        <v>4.1589999999999998</v>
      </c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8">
        <v>4.1589999999999998</v>
      </c>
      <c r="T151" s="456"/>
      <c r="U151" s="456">
        <f t="shared" si="16"/>
        <v>4.1589999999999998</v>
      </c>
      <c r="V151" s="231">
        <f t="shared" si="17"/>
        <v>0</v>
      </c>
    </row>
    <row r="152" spans="1:22" ht="13.5" thickBot="1">
      <c r="A152" s="236" t="str">
        <f t="shared" si="12"/>
        <v>FRANCECONTE A PARIS</v>
      </c>
      <c r="B152" s="233" t="str">
        <f t="shared" si="13"/>
        <v>FRANCECONTE A PARIS</v>
      </c>
      <c r="C152" s="233" t="str">
        <f t="shared" si="14"/>
        <v>FRANCE</v>
      </c>
      <c r="D152" s="233" t="str">
        <f t="shared" si="15"/>
        <v>CONTE A PARIS</v>
      </c>
      <c r="E152" s="597"/>
      <c r="F152" s="452" t="s">
        <v>590</v>
      </c>
      <c r="G152" s="47">
        <v>41097.665999999997</v>
      </c>
      <c r="H152" s="47">
        <v>53209.883000000002</v>
      </c>
      <c r="I152" s="47">
        <v>40947.014000000003</v>
      </c>
      <c r="J152" s="47">
        <v>40801.178</v>
      </c>
      <c r="K152" s="47">
        <v>34455.088000000003</v>
      </c>
      <c r="L152" s="47">
        <v>46089.911999999997</v>
      </c>
      <c r="M152" s="47">
        <v>78373.569000000003</v>
      </c>
      <c r="N152" s="47">
        <v>56448.574999999997</v>
      </c>
      <c r="O152" s="47">
        <v>69917.399000000005</v>
      </c>
      <c r="P152" s="47">
        <v>63380.792999999998</v>
      </c>
      <c r="Q152" s="47">
        <v>55378.767</v>
      </c>
      <c r="R152" s="47">
        <v>43568.885999999999</v>
      </c>
      <c r="S152" s="48">
        <v>623668.73</v>
      </c>
      <c r="T152" s="456"/>
      <c r="U152" s="456">
        <f t="shared" si="16"/>
        <v>94307.548999999999</v>
      </c>
      <c r="V152" s="231">
        <f t="shared" si="17"/>
        <v>529361.18099999998</v>
      </c>
    </row>
    <row r="153" spans="1:22" ht="13.5" thickBot="1">
      <c r="A153" s="236" t="str">
        <f t="shared" si="12"/>
        <v>FRANCEOther</v>
      </c>
      <c r="B153" s="233" t="str">
        <f t="shared" si="13"/>
        <v>FRANCECREAREF</v>
      </c>
      <c r="C153" s="233" t="str">
        <f t="shared" si="14"/>
        <v>FRANCE</v>
      </c>
      <c r="D153" s="233" t="str">
        <f t="shared" si="15"/>
        <v>CREAREF</v>
      </c>
      <c r="E153" s="597"/>
      <c r="F153" s="452" t="s">
        <v>644</v>
      </c>
      <c r="G153" s="46"/>
      <c r="H153" s="46"/>
      <c r="I153" s="46"/>
      <c r="J153" s="46"/>
      <c r="K153" s="46"/>
      <c r="L153" s="46"/>
      <c r="M153" s="46"/>
      <c r="N153" s="47">
        <v>424.15600000000001</v>
      </c>
      <c r="O153" s="46"/>
      <c r="P153" s="46"/>
      <c r="Q153" s="46"/>
      <c r="R153" s="46"/>
      <c r="S153" s="48">
        <v>424.15600000000001</v>
      </c>
      <c r="T153" s="456"/>
      <c r="U153" s="456">
        <f t="shared" si="16"/>
        <v>0</v>
      </c>
      <c r="V153" s="231">
        <f t="shared" si="17"/>
        <v>424.15600000000001</v>
      </c>
    </row>
    <row r="154" spans="1:22" ht="13.5" thickBot="1">
      <c r="A154" s="236" t="str">
        <f t="shared" si="12"/>
        <v>FRANCEOther</v>
      </c>
      <c r="B154" s="233" t="str">
        <f t="shared" si="13"/>
        <v>FRANCECULTURA</v>
      </c>
      <c r="C154" s="233" t="str">
        <f t="shared" si="14"/>
        <v>FRANCE</v>
      </c>
      <c r="D154" s="233" t="str">
        <f t="shared" si="15"/>
        <v>CULTURA</v>
      </c>
      <c r="E154" s="597"/>
      <c r="F154" s="452" t="s">
        <v>371</v>
      </c>
      <c r="G154" s="47">
        <v>8547.1980000000003</v>
      </c>
      <c r="H154" s="47">
        <v>59143.847999999998</v>
      </c>
      <c r="I154" s="47">
        <v>104753.87300000001</v>
      </c>
      <c r="J154" s="47">
        <v>13410.244000000001</v>
      </c>
      <c r="K154" s="47">
        <v>48744.159</v>
      </c>
      <c r="L154" s="47">
        <v>41990.002</v>
      </c>
      <c r="M154" s="47">
        <v>184239.935</v>
      </c>
      <c r="N154" s="47">
        <v>126316.644</v>
      </c>
      <c r="O154" s="47">
        <v>167713.155</v>
      </c>
      <c r="P154" s="47">
        <v>161648.95499999999</v>
      </c>
      <c r="Q154" s="47">
        <v>203424.16800000001</v>
      </c>
      <c r="R154" s="47">
        <v>57408.523999999998</v>
      </c>
      <c r="S154" s="48">
        <v>1177340.7050000001</v>
      </c>
      <c r="T154" s="456"/>
      <c r="U154" s="456">
        <f t="shared" si="16"/>
        <v>67691.046000000002</v>
      </c>
      <c r="V154" s="231">
        <f t="shared" si="17"/>
        <v>1109649.659</v>
      </c>
    </row>
    <row r="155" spans="1:22" ht="13.5" thickBot="1">
      <c r="A155" s="236" t="str">
        <f t="shared" si="12"/>
        <v>FRANCEOther</v>
      </c>
      <c r="B155" s="233" t="str">
        <f t="shared" si="13"/>
        <v>FRANCEDERWENT</v>
      </c>
      <c r="C155" s="233" t="str">
        <f t="shared" si="14"/>
        <v>FRANCE</v>
      </c>
      <c r="D155" s="233" t="str">
        <f t="shared" si="15"/>
        <v>DERWENT</v>
      </c>
      <c r="E155" s="597"/>
      <c r="F155" s="452" t="s">
        <v>612</v>
      </c>
      <c r="G155" s="47">
        <v>20888.848000000002</v>
      </c>
      <c r="H155" s="47">
        <v>30502.025000000001</v>
      </c>
      <c r="I155" s="47">
        <v>21330.282999999999</v>
      </c>
      <c r="J155" s="47">
        <v>26230.449000000001</v>
      </c>
      <c r="K155" s="47">
        <v>29350.487000000001</v>
      </c>
      <c r="L155" s="47">
        <v>32636.11</v>
      </c>
      <c r="M155" s="47">
        <v>35893.618999999999</v>
      </c>
      <c r="N155" s="47">
        <v>42454.389000000003</v>
      </c>
      <c r="O155" s="47">
        <v>56269.021000000001</v>
      </c>
      <c r="P155" s="47">
        <v>77686.702999999994</v>
      </c>
      <c r="Q155" s="47">
        <v>73105.604000000007</v>
      </c>
      <c r="R155" s="47">
        <v>71931.634999999995</v>
      </c>
      <c r="S155" s="48">
        <v>518279.17300000001</v>
      </c>
      <c r="T155" s="456"/>
      <c r="U155" s="456">
        <f t="shared" si="16"/>
        <v>51390.873000000007</v>
      </c>
      <c r="V155" s="231">
        <f t="shared" si="17"/>
        <v>466888.3</v>
      </c>
    </row>
    <row r="156" spans="1:22" ht="13.5" thickBot="1">
      <c r="A156" s="236" t="str">
        <f t="shared" si="12"/>
        <v>FRANCEOther</v>
      </c>
      <c r="B156" s="233" t="str">
        <f t="shared" si="13"/>
        <v>FRANCEFABRIANO</v>
      </c>
      <c r="C156" s="233" t="str">
        <f t="shared" si="14"/>
        <v>FRANCE</v>
      </c>
      <c r="D156" s="233" t="str">
        <f t="shared" si="15"/>
        <v>FABRIANO</v>
      </c>
      <c r="E156" s="597"/>
      <c r="F156" s="452" t="s">
        <v>613</v>
      </c>
      <c r="G156" s="47">
        <v>10477.556</v>
      </c>
      <c r="H156" s="47">
        <v>9112.9210000000003</v>
      </c>
      <c r="I156" s="47">
        <v>5927.2979999999998</v>
      </c>
      <c r="J156" s="47">
        <v>4637.6719999999996</v>
      </c>
      <c r="K156" s="47">
        <v>6534.4750000000004</v>
      </c>
      <c r="L156" s="47">
        <v>6193.1909999999998</v>
      </c>
      <c r="M156" s="47">
        <v>4660.3180000000002</v>
      </c>
      <c r="N156" s="47">
        <v>7833.1760000000004</v>
      </c>
      <c r="O156" s="47">
        <v>7497.027</v>
      </c>
      <c r="P156" s="47">
        <v>7679.1149999999998</v>
      </c>
      <c r="Q156" s="47">
        <v>5602.45</v>
      </c>
      <c r="R156" s="47">
        <v>4437.8090000000002</v>
      </c>
      <c r="S156" s="48">
        <v>80593.008000000002</v>
      </c>
      <c r="T156" s="456"/>
      <c r="U156" s="456">
        <f t="shared" si="16"/>
        <v>19590.476999999999</v>
      </c>
      <c r="V156" s="231">
        <f t="shared" si="17"/>
        <v>61002.531000000003</v>
      </c>
    </row>
    <row r="157" spans="1:22" ht="13.5" thickBot="1">
      <c r="A157" s="236" t="str">
        <f t="shared" si="12"/>
        <v>FRANCEL&amp;B</v>
      </c>
      <c r="B157" s="233" t="str">
        <f t="shared" si="13"/>
        <v>FRANCEL&amp;B</v>
      </c>
      <c r="C157" s="233" t="str">
        <f t="shared" si="14"/>
        <v>FRANCE</v>
      </c>
      <c r="D157" s="233" t="str">
        <f t="shared" si="15"/>
        <v>L&amp;B</v>
      </c>
      <c r="E157" s="597"/>
      <c r="F157" s="452" t="s">
        <v>55</v>
      </c>
      <c r="G157" s="47">
        <v>635500.174</v>
      </c>
      <c r="H157" s="47">
        <v>650999.43999999994</v>
      </c>
      <c r="I157" s="47">
        <v>717499.95499999996</v>
      </c>
      <c r="J157" s="47">
        <v>908586.96600000001</v>
      </c>
      <c r="K157" s="47">
        <v>937256.59299999999</v>
      </c>
      <c r="L157" s="47">
        <v>1185655.253</v>
      </c>
      <c r="M157" s="47">
        <v>1004294.812</v>
      </c>
      <c r="N157" s="47">
        <v>718585.97199999995</v>
      </c>
      <c r="O157" s="47">
        <v>887667.48100000003</v>
      </c>
      <c r="P157" s="47">
        <v>812569.13800000004</v>
      </c>
      <c r="Q157" s="47">
        <v>676332.41</v>
      </c>
      <c r="R157" s="47">
        <v>679277.11600000004</v>
      </c>
      <c r="S157" s="48">
        <v>9814225.3100000005</v>
      </c>
      <c r="T157" s="456"/>
      <c r="U157" s="456">
        <f t="shared" si="16"/>
        <v>1286499.6140000001</v>
      </c>
      <c r="V157" s="231">
        <f t="shared" si="17"/>
        <v>8527725.6960000005</v>
      </c>
    </row>
    <row r="158" spans="1:22" ht="13.5" thickBot="1">
      <c r="A158" s="236" t="str">
        <f t="shared" si="12"/>
        <v>FRANCELETRASET</v>
      </c>
      <c r="B158" s="233" t="str">
        <f t="shared" si="13"/>
        <v>FRANCELETRASET</v>
      </c>
      <c r="C158" s="233" t="str">
        <f t="shared" si="14"/>
        <v>FRANCE</v>
      </c>
      <c r="D158" s="233" t="str">
        <f t="shared" si="15"/>
        <v>LETRASET</v>
      </c>
      <c r="E158" s="597"/>
      <c r="F158" s="452" t="s">
        <v>593</v>
      </c>
      <c r="G158" s="47">
        <v>58179.38</v>
      </c>
      <c r="H158" s="47">
        <v>59434.828999999998</v>
      </c>
      <c r="I158" s="47">
        <v>30106.080999999998</v>
      </c>
      <c r="J158" s="47">
        <v>40413.546000000002</v>
      </c>
      <c r="K158" s="47">
        <v>40473.593999999997</v>
      </c>
      <c r="L158" s="47">
        <v>61199.536</v>
      </c>
      <c r="M158" s="47">
        <v>97734.368000000002</v>
      </c>
      <c r="N158" s="47">
        <v>137875.43400000001</v>
      </c>
      <c r="O158" s="47">
        <v>111558.091</v>
      </c>
      <c r="P158" s="47">
        <v>106926.64</v>
      </c>
      <c r="Q158" s="47">
        <v>79632.990999999995</v>
      </c>
      <c r="R158" s="47">
        <v>102831.261</v>
      </c>
      <c r="S158" s="48">
        <v>926365.75100000005</v>
      </c>
      <c r="T158" s="456"/>
      <c r="U158" s="456">
        <f t="shared" si="16"/>
        <v>117614.209</v>
      </c>
      <c r="V158" s="231">
        <f t="shared" si="17"/>
        <v>808751.54200000002</v>
      </c>
    </row>
    <row r="159" spans="1:22" ht="13.5" thickBot="1">
      <c r="A159" s="236" t="str">
        <f t="shared" si="12"/>
        <v>FRANCELIQUITEX</v>
      </c>
      <c r="B159" s="233" t="str">
        <f t="shared" si="13"/>
        <v>FRANCELIQUITEX</v>
      </c>
      <c r="C159" s="233" t="str">
        <f t="shared" si="14"/>
        <v>FRANCE</v>
      </c>
      <c r="D159" s="233" t="str">
        <f t="shared" si="15"/>
        <v>LIQUITEX</v>
      </c>
      <c r="E159" s="597"/>
      <c r="F159" s="452" t="s">
        <v>79</v>
      </c>
      <c r="G159" s="47">
        <v>207187.636</v>
      </c>
      <c r="H159" s="47">
        <v>186385.03899999999</v>
      </c>
      <c r="I159" s="47">
        <v>162702.95600000001</v>
      </c>
      <c r="J159" s="47">
        <v>181767.802</v>
      </c>
      <c r="K159" s="47">
        <v>163087.85399999999</v>
      </c>
      <c r="L159" s="47">
        <v>186039.48800000001</v>
      </c>
      <c r="M159" s="47">
        <v>189332.3</v>
      </c>
      <c r="N159" s="47">
        <v>163890.84</v>
      </c>
      <c r="O159" s="47">
        <v>244087.68100000001</v>
      </c>
      <c r="P159" s="47">
        <v>191901.29399999999</v>
      </c>
      <c r="Q159" s="47">
        <v>217312.86499999999</v>
      </c>
      <c r="R159" s="47">
        <v>186513.51800000001</v>
      </c>
      <c r="S159" s="48">
        <v>2280209.273</v>
      </c>
      <c r="T159" s="456"/>
      <c r="U159" s="456">
        <f t="shared" si="16"/>
        <v>393572.67499999999</v>
      </c>
      <c r="V159" s="231">
        <f t="shared" si="17"/>
        <v>1886636.598</v>
      </c>
    </row>
    <row r="160" spans="1:22" ht="13.5" thickBot="1">
      <c r="A160" s="236" t="str">
        <f t="shared" si="12"/>
        <v>FRANCEOther</v>
      </c>
      <c r="B160" s="233" t="str">
        <f t="shared" si="13"/>
        <v>FRANCEMAJUSCULE</v>
      </c>
      <c r="C160" s="233" t="str">
        <f t="shared" si="14"/>
        <v>FRANCE</v>
      </c>
      <c r="D160" s="233" t="str">
        <f t="shared" si="15"/>
        <v>MAJUSCULE</v>
      </c>
      <c r="E160" s="597"/>
      <c r="F160" s="452" t="s">
        <v>645</v>
      </c>
      <c r="G160" s="46"/>
      <c r="H160" s="46"/>
      <c r="I160" s="46"/>
      <c r="J160" s="47">
        <v>12984.396000000001</v>
      </c>
      <c r="K160" s="47">
        <v>4648.7340000000004</v>
      </c>
      <c r="L160" s="47">
        <v>19397.083999999999</v>
      </c>
      <c r="M160" s="46"/>
      <c r="N160" s="46"/>
      <c r="O160" s="46"/>
      <c r="P160" s="47">
        <v>20.998000000000001</v>
      </c>
      <c r="Q160" s="47">
        <v>20.998000000000001</v>
      </c>
      <c r="R160" s="46"/>
      <c r="S160" s="48">
        <v>37072.21</v>
      </c>
      <c r="T160" s="456"/>
      <c r="U160" s="456">
        <f t="shared" si="16"/>
        <v>0</v>
      </c>
      <c r="V160" s="231">
        <f t="shared" si="17"/>
        <v>37072.21</v>
      </c>
    </row>
    <row r="161" spans="1:22" ht="13.5" thickBot="1">
      <c r="A161" s="236" t="str">
        <f t="shared" si="12"/>
        <v>FRANCEOther</v>
      </c>
      <c r="B161" s="233" t="str">
        <f t="shared" si="13"/>
        <v>FRANCEMARKETING</v>
      </c>
      <c r="C161" s="233" t="str">
        <f t="shared" si="14"/>
        <v>FRANCE</v>
      </c>
      <c r="D161" s="233" t="str">
        <f t="shared" si="15"/>
        <v>MARKETING</v>
      </c>
      <c r="E161" s="597"/>
      <c r="F161" s="452" t="s">
        <v>594</v>
      </c>
      <c r="G161" s="47">
        <v>0</v>
      </c>
      <c r="H161" s="47">
        <v>0</v>
      </c>
      <c r="I161" s="47">
        <v>10974.023999999999</v>
      </c>
      <c r="J161" s="47">
        <v>2161.2469999999998</v>
      </c>
      <c r="K161" s="47">
        <v>1237.845</v>
      </c>
      <c r="L161" s="47">
        <v>-16.03</v>
      </c>
      <c r="M161" s="47">
        <v>25.181000000000001</v>
      </c>
      <c r="N161" s="47">
        <v>724.43499999999995</v>
      </c>
      <c r="O161" s="47">
        <v>-608.45100000000002</v>
      </c>
      <c r="P161" s="47">
        <v>0</v>
      </c>
      <c r="Q161" s="47">
        <v>6.0110000000000001</v>
      </c>
      <c r="R161" s="47">
        <v>-62.948999999999998</v>
      </c>
      <c r="S161" s="48">
        <v>14441.313</v>
      </c>
      <c r="T161" s="456"/>
      <c r="U161" s="456">
        <f t="shared" si="16"/>
        <v>0</v>
      </c>
      <c r="V161" s="231">
        <f t="shared" si="17"/>
        <v>14441.313</v>
      </c>
    </row>
    <row r="162" spans="1:22" ht="13.5" thickBot="1">
      <c r="A162" s="236" t="str">
        <f t="shared" si="12"/>
        <v>FRANCEOther</v>
      </c>
      <c r="B162" s="233" t="str">
        <f t="shared" si="13"/>
        <v>FRANCEMODERN OPTIONS</v>
      </c>
      <c r="C162" s="233" t="str">
        <f t="shared" si="14"/>
        <v>FRANCE</v>
      </c>
      <c r="D162" s="233" t="str">
        <f t="shared" si="15"/>
        <v>MODERN OPTIONS</v>
      </c>
      <c r="E162" s="597"/>
      <c r="F162" s="452" t="s">
        <v>596</v>
      </c>
      <c r="G162" s="47">
        <v>1700.1880000000001</v>
      </c>
      <c r="H162" s="47">
        <v>1899.126</v>
      </c>
      <c r="I162" s="47">
        <v>1017.85</v>
      </c>
      <c r="J162" s="47">
        <v>1578.9490000000001</v>
      </c>
      <c r="K162" s="47">
        <v>2005.421</v>
      </c>
      <c r="L162" s="47">
        <v>2161.587</v>
      </c>
      <c r="M162" s="47">
        <v>816.65</v>
      </c>
      <c r="N162" s="47">
        <v>1079.0450000000001</v>
      </c>
      <c r="O162" s="47">
        <v>1488.8889999999999</v>
      </c>
      <c r="P162" s="47">
        <v>1029.816</v>
      </c>
      <c r="Q162" s="47">
        <v>885.38499999999999</v>
      </c>
      <c r="R162" s="47">
        <v>1720.0029999999999</v>
      </c>
      <c r="S162" s="48">
        <v>17382.909</v>
      </c>
      <c r="T162" s="456"/>
      <c r="U162" s="456">
        <f t="shared" si="16"/>
        <v>3599.3140000000003</v>
      </c>
      <c r="V162" s="231">
        <f t="shared" si="17"/>
        <v>13783.594999999999</v>
      </c>
    </row>
    <row r="163" spans="1:22" ht="13.5" thickBot="1">
      <c r="A163" s="236" t="str">
        <f t="shared" si="12"/>
        <v>FRANCEOther</v>
      </c>
      <c r="B163" s="233" t="str">
        <f t="shared" si="13"/>
        <v>FRANCEOGEO</v>
      </c>
      <c r="C163" s="233" t="str">
        <f t="shared" si="14"/>
        <v>FRANCE</v>
      </c>
      <c r="D163" s="233" t="str">
        <f t="shared" si="15"/>
        <v>OGEO</v>
      </c>
      <c r="E163" s="597"/>
      <c r="F163" s="452" t="s">
        <v>646</v>
      </c>
      <c r="G163" s="47">
        <v>1767.415</v>
      </c>
      <c r="H163" s="47">
        <v>1396.35</v>
      </c>
      <c r="I163" s="47">
        <v>937.18399999999997</v>
      </c>
      <c r="J163" s="47">
        <v>2565.5210000000002</v>
      </c>
      <c r="K163" s="47">
        <v>1327.8689999999999</v>
      </c>
      <c r="L163" s="47">
        <v>5810.8459999999995</v>
      </c>
      <c r="M163" s="47">
        <v>3767.5839999999998</v>
      </c>
      <c r="N163" s="47">
        <v>1312.961</v>
      </c>
      <c r="O163" s="47">
        <v>3070.6610000000001</v>
      </c>
      <c r="P163" s="47">
        <v>3784.7220000000002</v>
      </c>
      <c r="Q163" s="47">
        <v>1849.682</v>
      </c>
      <c r="R163" s="47">
        <v>1674.3109999999999</v>
      </c>
      <c r="S163" s="48">
        <v>29265.106</v>
      </c>
      <c r="T163" s="456"/>
      <c r="U163" s="456">
        <f t="shared" si="16"/>
        <v>3163.7649999999999</v>
      </c>
      <c r="V163" s="231">
        <f t="shared" si="17"/>
        <v>26101.341</v>
      </c>
    </row>
    <row r="164" spans="1:22" ht="13.5" thickBot="1">
      <c r="A164" s="236" t="str">
        <f t="shared" si="12"/>
        <v>FRANCEOther</v>
      </c>
      <c r="B164" s="233" t="str">
        <f t="shared" si="13"/>
        <v>FRANCEPICHON</v>
      </c>
      <c r="C164" s="233" t="str">
        <f t="shared" si="14"/>
        <v>FRANCE</v>
      </c>
      <c r="D164" s="233" t="str">
        <f t="shared" si="15"/>
        <v>PICHON</v>
      </c>
      <c r="E164" s="597"/>
      <c r="F164" s="452" t="s">
        <v>647</v>
      </c>
      <c r="G164" s="46"/>
      <c r="H164" s="47">
        <v>35266.036999999997</v>
      </c>
      <c r="I164" s="47">
        <v>45637.760000000002</v>
      </c>
      <c r="J164" s="47">
        <v>55849.345000000001</v>
      </c>
      <c r="K164" s="47">
        <v>1135.123</v>
      </c>
      <c r="L164" s="47">
        <v>66569.180999999997</v>
      </c>
      <c r="M164" s="47">
        <v>65239.495000000003</v>
      </c>
      <c r="N164" s="47">
        <v>7438.6869999999999</v>
      </c>
      <c r="O164" s="47">
        <v>17076.326000000001</v>
      </c>
      <c r="P164" s="47">
        <v>25419.944</v>
      </c>
      <c r="Q164" s="47">
        <v>9202.4439999999995</v>
      </c>
      <c r="R164" s="47">
        <v>10957.866</v>
      </c>
      <c r="S164" s="48">
        <v>339792.20799999998</v>
      </c>
      <c r="T164" s="456"/>
      <c r="U164" s="456">
        <f t="shared" si="16"/>
        <v>35266.036999999997</v>
      </c>
      <c r="V164" s="231">
        <f t="shared" si="17"/>
        <v>304526.17099999997</v>
      </c>
    </row>
    <row r="165" spans="1:22" ht="13.5" thickBot="1">
      <c r="A165" s="236" t="str">
        <f t="shared" si="12"/>
        <v>FRANCEREEVES</v>
      </c>
      <c r="B165" s="233" t="str">
        <f t="shared" si="13"/>
        <v>FRANCEREEVES</v>
      </c>
      <c r="C165" s="233" t="str">
        <f t="shared" si="14"/>
        <v>FRANCE</v>
      </c>
      <c r="D165" s="233" t="str">
        <f t="shared" si="15"/>
        <v>REEVES</v>
      </c>
      <c r="E165" s="597"/>
      <c r="F165" s="452" t="s">
        <v>173</v>
      </c>
      <c r="G165" s="47">
        <v>45989.197</v>
      </c>
      <c r="H165" s="47">
        <v>67211.792000000001</v>
      </c>
      <c r="I165" s="47">
        <v>43438.678</v>
      </c>
      <c r="J165" s="47">
        <v>48500.701000000001</v>
      </c>
      <c r="K165" s="47">
        <v>55247.413</v>
      </c>
      <c r="L165" s="47">
        <v>49434.036999999997</v>
      </c>
      <c r="M165" s="47">
        <v>32331.025000000001</v>
      </c>
      <c r="N165" s="47">
        <v>37986.237999999998</v>
      </c>
      <c r="O165" s="47">
        <v>130333.412</v>
      </c>
      <c r="P165" s="47">
        <v>49770.881000000001</v>
      </c>
      <c r="Q165" s="47">
        <v>44347.186999999998</v>
      </c>
      <c r="R165" s="47">
        <v>95112.111999999994</v>
      </c>
      <c r="S165" s="48">
        <v>699702.67299999995</v>
      </c>
      <c r="T165" s="456"/>
      <c r="U165" s="456">
        <f t="shared" si="16"/>
        <v>113200.989</v>
      </c>
      <c r="V165" s="231">
        <f t="shared" si="17"/>
        <v>586501.68399999989</v>
      </c>
    </row>
    <row r="166" spans="1:22" ht="13.5" thickBot="1">
      <c r="A166" s="236" t="str">
        <f t="shared" si="12"/>
        <v>FRANCEOther</v>
      </c>
      <c r="B166" s="233" t="str">
        <f t="shared" si="13"/>
        <v>FRANCESAVOIR FAIRE</v>
      </c>
      <c r="C166" s="233" t="str">
        <f t="shared" si="14"/>
        <v>FRANCE</v>
      </c>
      <c r="D166" s="233" t="str">
        <f t="shared" si="15"/>
        <v>SAVOIR FAIRE</v>
      </c>
      <c r="E166" s="597"/>
      <c r="F166" s="452" t="s">
        <v>296</v>
      </c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7">
        <v>3048.8420000000001</v>
      </c>
      <c r="R166" s="46"/>
      <c r="S166" s="48">
        <v>3048.8420000000001</v>
      </c>
      <c r="T166" s="456"/>
      <c r="U166" s="456">
        <f t="shared" si="16"/>
        <v>0</v>
      </c>
      <c r="V166" s="231">
        <f t="shared" si="17"/>
        <v>3048.8420000000001</v>
      </c>
    </row>
    <row r="167" spans="1:22" ht="13.5" thickBot="1">
      <c r="A167" s="236" t="str">
        <f t="shared" si="12"/>
        <v>FRANCESNAZAROO</v>
      </c>
      <c r="B167" s="233" t="str">
        <f t="shared" si="13"/>
        <v>FRANCESNAZAROO</v>
      </c>
      <c r="C167" s="233" t="str">
        <f t="shared" si="14"/>
        <v>FRANCE</v>
      </c>
      <c r="D167" s="233" t="str">
        <f t="shared" si="15"/>
        <v>SNAZAROO</v>
      </c>
      <c r="E167" s="597"/>
      <c r="F167" s="452" t="s">
        <v>101</v>
      </c>
      <c r="G167" s="47">
        <v>36137.24</v>
      </c>
      <c r="H167" s="47">
        <v>73022.244000000006</v>
      </c>
      <c r="I167" s="47">
        <v>22021.615000000002</v>
      </c>
      <c r="J167" s="47">
        <v>49067.784</v>
      </c>
      <c r="K167" s="47">
        <v>41400.54</v>
      </c>
      <c r="L167" s="47">
        <v>97390.456000000006</v>
      </c>
      <c r="M167" s="47">
        <v>28039.32</v>
      </c>
      <c r="N167" s="47">
        <v>22312.771000000001</v>
      </c>
      <c r="O167" s="47">
        <v>35854.336000000003</v>
      </c>
      <c r="P167" s="47">
        <v>44706.216</v>
      </c>
      <c r="Q167" s="47">
        <v>61270.482000000004</v>
      </c>
      <c r="R167" s="47">
        <v>28483.050999999999</v>
      </c>
      <c r="S167" s="48">
        <v>539706.05500000005</v>
      </c>
      <c r="T167" s="456"/>
      <c r="U167" s="456">
        <f t="shared" si="16"/>
        <v>109159.484</v>
      </c>
      <c r="V167" s="231">
        <f t="shared" si="17"/>
        <v>430546.57100000005</v>
      </c>
    </row>
    <row r="168" spans="1:22" ht="13.5" thickBot="1">
      <c r="A168" s="236" t="str">
        <f t="shared" si="12"/>
        <v>FRANCEOther</v>
      </c>
      <c r="B168" s="233" t="str">
        <f t="shared" si="13"/>
        <v>FRANCETULIP</v>
      </c>
      <c r="C168" s="233" t="str">
        <f t="shared" si="14"/>
        <v>FRANCE</v>
      </c>
      <c r="D168" s="233" t="str">
        <f t="shared" si="15"/>
        <v>TULIP</v>
      </c>
      <c r="E168" s="597"/>
      <c r="F168" s="452" t="s">
        <v>598</v>
      </c>
      <c r="G168" s="47">
        <v>10935.257</v>
      </c>
      <c r="H168" s="47">
        <v>12627.788</v>
      </c>
      <c r="I168" s="47">
        <v>12674.837</v>
      </c>
      <c r="J168" s="47">
        <v>21318.363000000001</v>
      </c>
      <c r="K168" s="47">
        <v>11681.816000000001</v>
      </c>
      <c r="L168" s="47">
        <v>15621.169</v>
      </c>
      <c r="M168" s="47">
        <v>2100.2669999999998</v>
      </c>
      <c r="N168" s="47">
        <v>-13.728</v>
      </c>
      <c r="O168" s="46"/>
      <c r="P168" s="47">
        <v>68.284000000000006</v>
      </c>
      <c r="Q168" s="47">
        <v>3.7269999999999999</v>
      </c>
      <c r="R168" s="47">
        <v>1476.2049999999999</v>
      </c>
      <c r="S168" s="48">
        <v>88493.985000000001</v>
      </c>
      <c r="T168" s="456"/>
      <c r="U168" s="456">
        <f t="shared" si="16"/>
        <v>23563.044999999998</v>
      </c>
      <c r="V168" s="231">
        <f t="shared" si="17"/>
        <v>64930.94</v>
      </c>
    </row>
    <row r="169" spans="1:22" ht="13.5" thickBot="1">
      <c r="A169" s="236" t="str">
        <f t="shared" si="12"/>
        <v>FRANCEWINSOR &amp; NEWTON</v>
      </c>
      <c r="B169" s="233" t="str">
        <f t="shared" si="13"/>
        <v>FRANCEWINSOR &amp; NEWTON</v>
      </c>
      <c r="C169" s="233" t="str">
        <f t="shared" si="14"/>
        <v>FRANCE</v>
      </c>
      <c r="D169" s="233" t="str">
        <f t="shared" si="15"/>
        <v>WINSOR &amp; NEWTON</v>
      </c>
      <c r="E169" s="597"/>
      <c r="F169" s="452" t="s">
        <v>68</v>
      </c>
      <c r="G169" s="47">
        <v>82716.02</v>
      </c>
      <c r="H169" s="47">
        <v>88482.960999999996</v>
      </c>
      <c r="I169" s="47">
        <v>92750.601999999999</v>
      </c>
      <c r="J169" s="47">
        <v>89750.134999999995</v>
      </c>
      <c r="K169" s="47">
        <v>88003.31</v>
      </c>
      <c r="L169" s="47">
        <v>119961.033</v>
      </c>
      <c r="M169" s="47">
        <v>95256.596000000005</v>
      </c>
      <c r="N169" s="47">
        <v>96795.372000000003</v>
      </c>
      <c r="O169" s="47">
        <v>129186.09699999999</v>
      </c>
      <c r="P169" s="47">
        <v>147266.10999999999</v>
      </c>
      <c r="Q169" s="47">
        <v>129131.829</v>
      </c>
      <c r="R169" s="47">
        <v>119843.49800000001</v>
      </c>
      <c r="S169" s="48">
        <v>1279143.5630000001</v>
      </c>
      <c r="T169" s="456"/>
      <c r="U169" s="456">
        <f t="shared" si="16"/>
        <v>171198.981</v>
      </c>
      <c r="V169" s="231">
        <f t="shared" si="17"/>
        <v>1107944.5820000002</v>
      </c>
    </row>
    <row r="170" spans="1:22" ht="13.5" thickBot="1">
      <c r="A170" s="236" t="str">
        <f t="shared" si="12"/>
        <v xml:space="preserve">FRANCE </v>
      </c>
      <c r="B170" s="233" t="str">
        <f t="shared" si="13"/>
        <v>FRANCEAll Brands</v>
      </c>
      <c r="C170" s="233" t="str">
        <f t="shared" si="14"/>
        <v>FRANCE</v>
      </c>
      <c r="D170" s="233" t="str">
        <f t="shared" si="15"/>
        <v>All Brands</v>
      </c>
      <c r="E170" s="598"/>
      <c r="F170" s="197" t="s">
        <v>599</v>
      </c>
      <c r="G170" s="50">
        <v>1163959.912</v>
      </c>
      <c r="H170" s="50">
        <v>1329460.3230000001</v>
      </c>
      <c r="I170" s="50">
        <v>1316926.1810000001</v>
      </c>
      <c r="J170" s="50">
        <v>1503050.2279999999</v>
      </c>
      <c r="K170" s="50">
        <v>1473816.692</v>
      </c>
      <c r="L170" s="50">
        <v>1940964.6270000001</v>
      </c>
      <c r="M170" s="50">
        <v>1827071.3870000001</v>
      </c>
      <c r="N170" s="50">
        <v>1422623.841</v>
      </c>
      <c r="O170" s="50">
        <v>1865049.524</v>
      </c>
      <c r="P170" s="50">
        <v>1699172.9280000001</v>
      </c>
      <c r="Q170" s="50">
        <v>1560645.0970000001</v>
      </c>
      <c r="R170" s="50">
        <v>1409666.0060000001</v>
      </c>
      <c r="S170" s="50">
        <v>18512406.745999999</v>
      </c>
      <c r="T170" s="456"/>
      <c r="U170" s="456">
        <f t="shared" si="16"/>
        <v>2493420.2350000003</v>
      </c>
      <c r="V170" s="231">
        <f t="shared" si="17"/>
        <v>16018986.511</v>
      </c>
    </row>
    <row r="171" spans="1:22" ht="13.5" thickBot="1">
      <c r="A171" s="236" t="str">
        <f t="shared" si="12"/>
        <v>IBERIAOther</v>
      </c>
      <c r="B171" s="233" t="str">
        <f t="shared" si="13"/>
        <v>IBERIAARTOGRAPH</v>
      </c>
      <c r="C171" s="233" t="str">
        <f t="shared" si="14"/>
        <v>IBERIA</v>
      </c>
      <c r="D171" s="233" t="str">
        <f t="shared" si="15"/>
        <v>ARTOGRAPH</v>
      </c>
      <c r="E171" s="588" t="s">
        <v>162</v>
      </c>
      <c r="F171" s="452" t="s">
        <v>602</v>
      </c>
      <c r="G171" s="47">
        <v>290.99</v>
      </c>
      <c r="H171" s="47">
        <v>602.80999999999995</v>
      </c>
      <c r="I171" s="47">
        <v>1063.55</v>
      </c>
      <c r="J171" s="47">
        <v>1213.81</v>
      </c>
      <c r="K171" s="47">
        <v>965.55</v>
      </c>
      <c r="L171" s="47">
        <v>896.37</v>
      </c>
      <c r="M171" s="47">
        <v>266.33999999999997</v>
      </c>
      <c r="N171" s="47">
        <v>380.47</v>
      </c>
      <c r="O171" s="47">
        <v>1235.6099999999999</v>
      </c>
      <c r="P171" s="47">
        <v>327.20999999999998</v>
      </c>
      <c r="Q171" s="47">
        <v>290.17</v>
      </c>
      <c r="R171" s="47">
        <v>1610.54</v>
      </c>
      <c r="S171" s="48">
        <v>9143.42</v>
      </c>
      <c r="T171" s="456"/>
      <c r="U171" s="456">
        <f t="shared" si="16"/>
        <v>893.8</v>
      </c>
      <c r="V171" s="231">
        <f t="shared" si="17"/>
        <v>8249.6200000000008</v>
      </c>
    </row>
    <row r="172" spans="1:22" ht="13.5" thickBot="1">
      <c r="A172" s="236" t="str">
        <f t="shared" si="12"/>
        <v>IBERIACONTE A PARIS</v>
      </c>
      <c r="B172" s="233" t="str">
        <f t="shared" si="13"/>
        <v>IBERIACONTE A PARIS</v>
      </c>
      <c r="C172" s="233" t="str">
        <f t="shared" si="14"/>
        <v>IBERIA</v>
      </c>
      <c r="D172" s="233" t="str">
        <f t="shared" si="15"/>
        <v>CONTE A PARIS</v>
      </c>
      <c r="E172" s="597"/>
      <c r="F172" s="452" t="s">
        <v>590</v>
      </c>
      <c r="G172" s="47">
        <v>8564.31</v>
      </c>
      <c r="H172" s="47">
        <v>15002.94</v>
      </c>
      <c r="I172" s="47">
        <v>9625.93</v>
      </c>
      <c r="J172" s="47">
        <v>11457.52</v>
      </c>
      <c r="K172" s="47">
        <v>4712.01</v>
      </c>
      <c r="L172" s="47">
        <v>10145.82</v>
      </c>
      <c r="M172" s="47">
        <v>10663.27</v>
      </c>
      <c r="N172" s="47">
        <v>8357.36</v>
      </c>
      <c r="O172" s="47">
        <v>11184.37</v>
      </c>
      <c r="P172" s="47">
        <v>19195.28</v>
      </c>
      <c r="Q172" s="47">
        <v>22861.37</v>
      </c>
      <c r="R172" s="47">
        <v>11062.52</v>
      </c>
      <c r="S172" s="48">
        <v>142832.70000000001</v>
      </c>
      <c r="T172" s="456"/>
      <c r="U172" s="456">
        <f t="shared" si="16"/>
        <v>23567.25</v>
      </c>
      <c r="V172" s="231">
        <f t="shared" si="17"/>
        <v>119265.45000000001</v>
      </c>
    </row>
    <row r="173" spans="1:22" ht="13.5" thickBot="1">
      <c r="A173" s="236" t="str">
        <f t="shared" si="12"/>
        <v>IBERIAOther</v>
      </c>
      <c r="B173" s="233" t="str">
        <f t="shared" si="13"/>
        <v>IBERIADERWENT</v>
      </c>
      <c r="C173" s="233" t="str">
        <f t="shared" si="14"/>
        <v>IBERIA</v>
      </c>
      <c r="D173" s="233" t="str">
        <f t="shared" si="15"/>
        <v>DERWENT</v>
      </c>
      <c r="E173" s="597"/>
      <c r="F173" s="452" t="s">
        <v>612</v>
      </c>
      <c r="G173" s="47">
        <v>4782.17</v>
      </c>
      <c r="H173" s="47">
        <v>5911.23</v>
      </c>
      <c r="I173" s="47">
        <v>5199.8900000000003</v>
      </c>
      <c r="J173" s="47">
        <v>4698.3999999999996</v>
      </c>
      <c r="K173" s="47">
        <v>4602.8100000000004</v>
      </c>
      <c r="L173" s="47">
        <v>4325.84</v>
      </c>
      <c r="M173" s="47">
        <v>4615.38</v>
      </c>
      <c r="N173" s="47">
        <v>7011.44</v>
      </c>
      <c r="O173" s="47">
        <v>4815.13</v>
      </c>
      <c r="P173" s="47">
        <v>6982.04</v>
      </c>
      <c r="Q173" s="47">
        <v>7378.61</v>
      </c>
      <c r="R173" s="47">
        <v>11138.88</v>
      </c>
      <c r="S173" s="48">
        <v>71461.820000000007</v>
      </c>
      <c r="T173" s="456"/>
      <c r="U173" s="456">
        <f t="shared" si="16"/>
        <v>10693.4</v>
      </c>
      <c r="V173" s="231">
        <f t="shared" si="17"/>
        <v>60768.420000000006</v>
      </c>
    </row>
    <row r="174" spans="1:22" ht="13.5" thickBot="1">
      <c r="A174" s="236" t="str">
        <f t="shared" si="12"/>
        <v>IBERIAL&amp;B</v>
      </c>
      <c r="B174" s="233" t="str">
        <f t="shared" si="13"/>
        <v>IBERIAL&amp;B</v>
      </c>
      <c r="C174" s="233" t="str">
        <f t="shared" si="14"/>
        <v>IBERIA</v>
      </c>
      <c r="D174" s="233" t="str">
        <f t="shared" si="15"/>
        <v>L&amp;B</v>
      </c>
      <c r="E174" s="597"/>
      <c r="F174" s="452" t="s">
        <v>55</v>
      </c>
      <c r="G174" s="47">
        <v>31373.86</v>
      </c>
      <c r="H174" s="47">
        <v>80429.429999999993</v>
      </c>
      <c r="I174" s="47">
        <v>52649</v>
      </c>
      <c r="J174" s="47">
        <v>52112.74</v>
      </c>
      <c r="K174" s="47">
        <v>41057.589999999997</v>
      </c>
      <c r="L174" s="47">
        <v>31166.57</v>
      </c>
      <c r="M174" s="47">
        <v>38244.480000000003</v>
      </c>
      <c r="N174" s="47">
        <v>44731.97</v>
      </c>
      <c r="O174" s="47">
        <v>60889.36</v>
      </c>
      <c r="P174" s="47">
        <v>41577.49</v>
      </c>
      <c r="Q174" s="47">
        <v>54502.12</v>
      </c>
      <c r="R174" s="47">
        <v>37602.620000000003</v>
      </c>
      <c r="S174" s="48">
        <v>566337.23</v>
      </c>
      <c r="T174" s="456"/>
      <c r="U174" s="456">
        <f t="shared" si="16"/>
        <v>111803.29</v>
      </c>
      <c r="V174" s="231">
        <f t="shared" si="17"/>
        <v>454533.94</v>
      </c>
    </row>
    <row r="175" spans="1:22" ht="13.5" thickBot="1">
      <c r="A175" s="236" t="str">
        <f t="shared" si="12"/>
        <v>IBERIALETRASET</v>
      </c>
      <c r="B175" s="233" t="str">
        <f t="shared" si="13"/>
        <v>IBERIALETRASET</v>
      </c>
      <c r="C175" s="233" t="str">
        <f t="shared" si="14"/>
        <v>IBERIA</v>
      </c>
      <c r="D175" s="233" t="str">
        <f t="shared" si="15"/>
        <v>LETRASET</v>
      </c>
      <c r="E175" s="597"/>
      <c r="F175" s="452" t="s">
        <v>593</v>
      </c>
      <c r="G175" s="47">
        <v>12441.01</v>
      </c>
      <c r="H175" s="47">
        <v>8123.63</v>
      </c>
      <c r="I175" s="47">
        <v>8985.76</v>
      </c>
      <c r="J175" s="47">
        <v>5157.18</v>
      </c>
      <c r="K175" s="47">
        <v>4515.21</v>
      </c>
      <c r="L175" s="47">
        <v>6211.74</v>
      </c>
      <c r="M175" s="47">
        <v>14402.71</v>
      </c>
      <c r="N175" s="47">
        <v>15554.05</v>
      </c>
      <c r="O175" s="47">
        <v>8780.6200000000008</v>
      </c>
      <c r="P175" s="47">
        <v>19472.96</v>
      </c>
      <c r="Q175" s="47">
        <v>5336.62</v>
      </c>
      <c r="R175" s="47">
        <v>9604.84</v>
      </c>
      <c r="S175" s="48">
        <v>118586.33</v>
      </c>
      <c r="T175" s="456"/>
      <c r="U175" s="456">
        <f t="shared" si="16"/>
        <v>20564.64</v>
      </c>
      <c r="V175" s="231">
        <f t="shared" si="17"/>
        <v>98021.69</v>
      </c>
    </row>
    <row r="176" spans="1:22" ht="13.5" thickBot="1">
      <c r="A176" s="236" t="str">
        <f t="shared" si="12"/>
        <v>IBERIALIQUITEX</v>
      </c>
      <c r="B176" s="233" t="str">
        <f t="shared" si="13"/>
        <v>IBERIALIQUITEX</v>
      </c>
      <c r="C176" s="233" t="str">
        <f t="shared" si="14"/>
        <v>IBERIA</v>
      </c>
      <c r="D176" s="233" t="str">
        <f t="shared" si="15"/>
        <v>LIQUITEX</v>
      </c>
      <c r="E176" s="597"/>
      <c r="F176" s="452" t="s">
        <v>79</v>
      </c>
      <c r="G176" s="47">
        <v>8263.9699999999993</v>
      </c>
      <c r="H176" s="47">
        <v>26107.21</v>
      </c>
      <c r="I176" s="47">
        <v>16169.06</v>
      </c>
      <c r="J176" s="47">
        <v>12436.66</v>
      </c>
      <c r="K176" s="47">
        <v>9915.9699999999993</v>
      </c>
      <c r="L176" s="47">
        <v>12506.43</v>
      </c>
      <c r="M176" s="47">
        <v>17988.64</v>
      </c>
      <c r="N176" s="47">
        <v>8435.43</v>
      </c>
      <c r="O176" s="47">
        <v>13145.14</v>
      </c>
      <c r="P176" s="47">
        <v>12617.07</v>
      </c>
      <c r="Q176" s="47">
        <v>16271.58</v>
      </c>
      <c r="R176" s="47">
        <v>10380.67</v>
      </c>
      <c r="S176" s="48">
        <v>164237.82999999999</v>
      </c>
      <c r="T176" s="456"/>
      <c r="U176" s="456">
        <f t="shared" si="16"/>
        <v>34371.18</v>
      </c>
      <c r="V176" s="231">
        <f t="shared" si="17"/>
        <v>129866.65</v>
      </c>
    </row>
    <row r="177" spans="1:22" ht="13.5" thickBot="1">
      <c r="A177" s="236" t="str">
        <f t="shared" si="12"/>
        <v>IBERIAOther</v>
      </c>
      <c r="B177" s="233" t="str">
        <f t="shared" si="13"/>
        <v>IBERIAMODERN OPTIONS</v>
      </c>
      <c r="C177" s="233" t="str">
        <f t="shared" si="14"/>
        <v>IBERIA</v>
      </c>
      <c r="D177" s="233" t="str">
        <f t="shared" si="15"/>
        <v>MODERN OPTIONS</v>
      </c>
      <c r="E177" s="597"/>
      <c r="F177" s="452" t="s">
        <v>596</v>
      </c>
      <c r="G177" s="47">
        <v>39.78</v>
      </c>
      <c r="H177" s="47">
        <v>324.76</v>
      </c>
      <c r="I177" s="47">
        <v>150.51</v>
      </c>
      <c r="J177" s="47">
        <v>102.84</v>
      </c>
      <c r="K177" s="47">
        <v>79.28</v>
      </c>
      <c r="L177" s="47">
        <v>325.8</v>
      </c>
      <c r="M177" s="47">
        <v>275.23</v>
      </c>
      <c r="N177" s="47">
        <v>248.08</v>
      </c>
      <c r="O177" s="47">
        <v>302.37</v>
      </c>
      <c r="P177" s="47">
        <v>185.73</v>
      </c>
      <c r="Q177" s="47">
        <v>139.56</v>
      </c>
      <c r="R177" s="47">
        <v>341.31</v>
      </c>
      <c r="S177" s="48">
        <v>2515.25</v>
      </c>
      <c r="T177" s="456"/>
      <c r="U177" s="456">
        <f t="shared" si="16"/>
        <v>364.53999999999996</v>
      </c>
      <c r="V177" s="231">
        <f t="shared" si="17"/>
        <v>2150.71</v>
      </c>
    </row>
    <row r="178" spans="1:22" ht="13.5" thickBot="1">
      <c r="A178" s="236" t="str">
        <f t="shared" si="12"/>
        <v>IBERIAREEVES</v>
      </c>
      <c r="B178" s="233" t="str">
        <f t="shared" si="13"/>
        <v>IBERIAREEVES</v>
      </c>
      <c r="C178" s="233" t="str">
        <f t="shared" si="14"/>
        <v>IBERIA</v>
      </c>
      <c r="D178" s="233" t="str">
        <f t="shared" si="15"/>
        <v>REEVES</v>
      </c>
      <c r="E178" s="597"/>
      <c r="F178" s="452" t="s">
        <v>173</v>
      </c>
      <c r="G178" s="47">
        <v>8112.97</v>
      </c>
      <c r="H178" s="47">
        <v>10834.41</v>
      </c>
      <c r="I178" s="47">
        <v>10470.36</v>
      </c>
      <c r="J178" s="47">
        <v>10755.79</v>
      </c>
      <c r="K178" s="47">
        <v>6316.63</v>
      </c>
      <c r="L178" s="47">
        <v>7486</v>
      </c>
      <c r="M178" s="47">
        <v>13277.9</v>
      </c>
      <c r="N178" s="47">
        <v>13668.78</v>
      </c>
      <c r="O178" s="47">
        <v>5231.8900000000003</v>
      </c>
      <c r="P178" s="47">
        <v>11899.36</v>
      </c>
      <c r="Q178" s="47">
        <v>12004.24</v>
      </c>
      <c r="R178" s="47">
        <v>8044.04</v>
      </c>
      <c r="S178" s="48">
        <v>118102.37</v>
      </c>
      <c r="T178" s="456"/>
      <c r="U178" s="456">
        <f t="shared" si="16"/>
        <v>18947.38</v>
      </c>
      <c r="V178" s="231">
        <f t="shared" si="17"/>
        <v>99154.989999999991</v>
      </c>
    </row>
    <row r="179" spans="1:22" ht="13.5" thickBot="1">
      <c r="A179" s="236" t="str">
        <f t="shared" si="12"/>
        <v>IBERIASNAZAROO</v>
      </c>
      <c r="B179" s="233" t="str">
        <f t="shared" si="13"/>
        <v>IBERIASNAZAROO</v>
      </c>
      <c r="C179" s="233" t="str">
        <f t="shared" si="14"/>
        <v>IBERIA</v>
      </c>
      <c r="D179" s="233" t="str">
        <f t="shared" si="15"/>
        <v>SNAZAROO</v>
      </c>
      <c r="E179" s="597"/>
      <c r="F179" s="452" t="s">
        <v>101</v>
      </c>
      <c r="G179" s="47">
        <v>49945.82</v>
      </c>
      <c r="H179" s="47">
        <v>25378.48</v>
      </c>
      <c r="I179" s="47">
        <v>12502.63</v>
      </c>
      <c r="J179" s="47">
        <v>11937.09</v>
      </c>
      <c r="K179" s="47">
        <v>14185.04</v>
      </c>
      <c r="L179" s="47">
        <v>17940.86</v>
      </c>
      <c r="M179" s="47">
        <v>14627.86</v>
      </c>
      <c r="N179" s="47">
        <v>18456.939999999999</v>
      </c>
      <c r="O179" s="47">
        <v>22710.32</v>
      </c>
      <c r="P179" s="47">
        <v>48441.1</v>
      </c>
      <c r="Q179" s="47">
        <v>7150.72</v>
      </c>
      <c r="R179" s="47">
        <v>44883.51</v>
      </c>
      <c r="S179" s="48">
        <v>288160.37</v>
      </c>
      <c r="T179" s="456"/>
      <c r="U179" s="456">
        <f t="shared" si="16"/>
        <v>75324.3</v>
      </c>
      <c r="V179" s="231">
        <f t="shared" si="17"/>
        <v>212836.07</v>
      </c>
    </row>
    <row r="180" spans="1:22" ht="13.5" thickBot="1">
      <c r="A180" s="236" t="str">
        <f t="shared" si="12"/>
        <v>IBERIAWINSOR &amp; NEWTON</v>
      </c>
      <c r="B180" s="233" t="str">
        <f t="shared" si="13"/>
        <v>IBERIAWINSOR &amp; NEWTON</v>
      </c>
      <c r="C180" s="233" t="str">
        <f t="shared" si="14"/>
        <v>IBERIA</v>
      </c>
      <c r="D180" s="233" t="str">
        <f t="shared" si="15"/>
        <v>WINSOR &amp; NEWTON</v>
      </c>
      <c r="E180" s="597"/>
      <c r="F180" s="452" t="s">
        <v>68</v>
      </c>
      <c r="G180" s="47">
        <v>36921.440000000002</v>
      </c>
      <c r="H180" s="47">
        <v>60416.43</v>
      </c>
      <c r="I180" s="47">
        <v>50024.76</v>
      </c>
      <c r="J180" s="47">
        <v>70929.399999999994</v>
      </c>
      <c r="K180" s="47">
        <v>31944.13</v>
      </c>
      <c r="L180" s="47">
        <v>73691.12</v>
      </c>
      <c r="M180" s="47">
        <v>41779.19</v>
      </c>
      <c r="N180" s="47">
        <v>62873.32</v>
      </c>
      <c r="O180" s="47">
        <v>59229.01</v>
      </c>
      <c r="P180" s="47">
        <v>52805.49</v>
      </c>
      <c r="Q180" s="47">
        <v>52368.61</v>
      </c>
      <c r="R180" s="47">
        <v>40587.019999999997</v>
      </c>
      <c r="S180" s="48">
        <v>633569.92000000004</v>
      </c>
      <c r="T180" s="456"/>
      <c r="U180" s="456">
        <f t="shared" si="16"/>
        <v>97337.87</v>
      </c>
      <c r="V180" s="231">
        <f t="shared" si="17"/>
        <v>536232.05000000005</v>
      </c>
    </row>
    <row r="181" spans="1:22" ht="13.5" thickBot="1">
      <c r="A181" s="236" t="str">
        <f t="shared" si="12"/>
        <v xml:space="preserve">IBERIA </v>
      </c>
      <c r="B181" s="233" t="str">
        <f t="shared" si="13"/>
        <v>IBERIAAll Brands</v>
      </c>
      <c r="C181" s="233" t="str">
        <f t="shared" si="14"/>
        <v>IBERIA</v>
      </c>
      <c r="D181" s="233" t="str">
        <f t="shared" si="15"/>
        <v>All Brands</v>
      </c>
      <c r="E181" s="598"/>
      <c r="F181" s="197" t="s">
        <v>599</v>
      </c>
      <c r="G181" s="50">
        <v>160736.32000000001</v>
      </c>
      <c r="H181" s="50">
        <v>233131.33</v>
      </c>
      <c r="I181" s="50">
        <v>166841.45000000001</v>
      </c>
      <c r="J181" s="50">
        <v>180801.43</v>
      </c>
      <c r="K181" s="50">
        <v>118294.22</v>
      </c>
      <c r="L181" s="50">
        <v>164696.54999999999</v>
      </c>
      <c r="M181" s="50">
        <v>156141</v>
      </c>
      <c r="N181" s="50">
        <v>179717.84</v>
      </c>
      <c r="O181" s="50">
        <v>187523.82</v>
      </c>
      <c r="P181" s="50">
        <v>213503.73</v>
      </c>
      <c r="Q181" s="50">
        <v>178303.6</v>
      </c>
      <c r="R181" s="50">
        <v>175255.95</v>
      </c>
      <c r="S181" s="50">
        <v>2114947.2400000002</v>
      </c>
      <c r="T181" s="456"/>
      <c r="U181" s="456">
        <f t="shared" si="16"/>
        <v>393867.65</v>
      </c>
      <c r="V181" s="231">
        <f t="shared" si="17"/>
        <v>1721079.5900000003</v>
      </c>
    </row>
    <row r="182" spans="1:22" ht="13.5" thickBot="1">
      <c r="A182" s="236" t="str">
        <f t="shared" si="12"/>
        <v>ITALYOther</v>
      </c>
      <c r="B182" s="233" t="str">
        <f t="shared" si="13"/>
        <v>ITALYARTOGRAPH</v>
      </c>
      <c r="C182" s="233" t="str">
        <f t="shared" si="14"/>
        <v>ITALY</v>
      </c>
      <c r="D182" s="233" t="str">
        <f t="shared" si="15"/>
        <v>ARTOGRAPH</v>
      </c>
      <c r="E182" s="588" t="s">
        <v>161</v>
      </c>
      <c r="F182" s="452" t="s">
        <v>602</v>
      </c>
      <c r="G182" s="47">
        <v>2579.759</v>
      </c>
      <c r="H182" s="47">
        <v>2288.154</v>
      </c>
      <c r="I182" s="47">
        <v>4679.4380000000001</v>
      </c>
      <c r="J182" s="47">
        <v>2393.6950000000002</v>
      </c>
      <c r="K182" s="47">
        <v>3148.0050000000001</v>
      </c>
      <c r="L182" s="47">
        <v>3376.828</v>
      </c>
      <c r="M182" s="47">
        <v>3285.5340000000001</v>
      </c>
      <c r="N182" s="47">
        <v>582.05799999999999</v>
      </c>
      <c r="O182" s="47">
        <v>2271.0230000000001</v>
      </c>
      <c r="P182" s="47">
        <v>2782.0219999999999</v>
      </c>
      <c r="Q182" s="47">
        <v>1400.867</v>
      </c>
      <c r="R182" s="47">
        <v>4329.3249999999998</v>
      </c>
      <c r="S182" s="48">
        <v>33116.707999999999</v>
      </c>
      <c r="T182" s="456"/>
      <c r="U182" s="456">
        <f t="shared" si="16"/>
        <v>4867.9130000000005</v>
      </c>
      <c r="V182" s="231">
        <f t="shared" si="17"/>
        <v>28248.794999999998</v>
      </c>
    </row>
    <row r="183" spans="1:22" ht="13.5" thickBot="1">
      <c r="A183" s="236" t="str">
        <f t="shared" si="12"/>
        <v>ITALYOther</v>
      </c>
      <c r="B183" s="233" t="str">
        <f t="shared" si="13"/>
        <v>ITALYCERNIT</v>
      </c>
      <c r="C183" s="233" t="str">
        <f t="shared" si="14"/>
        <v>ITALY</v>
      </c>
      <c r="D183" s="233" t="str">
        <f t="shared" si="15"/>
        <v>CERNIT</v>
      </c>
      <c r="E183" s="597"/>
      <c r="F183" s="452" t="s">
        <v>648</v>
      </c>
      <c r="G183" s="47">
        <v>813.4</v>
      </c>
      <c r="H183" s="47">
        <v>693.83199999999999</v>
      </c>
      <c r="I183" s="47">
        <v>905.22699999999998</v>
      </c>
      <c r="J183" s="47">
        <v>235.05799999999999</v>
      </c>
      <c r="K183" s="47">
        <v>271.26600000000002</v>
      </c>
      <c r="L183" s="47">
        <v>247.887</v>
      </c>
      <c r="M183" s="47">
        <v>18.849</v>
      </c>
      <c r="N183" s="47">
        <v>50.104999999999997</v>
      </c>
      <c r="O183" s="47">
        <v>78.381</v>
      </c>
      <c r="P183" s="47">
        <v>27.748000000000001</v>
      </c>
      <c r="Q183" s="47">
        <v>11.493</v>
      </c>
      <c r="R183" s="47">
        <v>6.444</v>
      </c>
      <c r="S183" s="48">
        <v>3359.69</v>
      </c>
      <c r="T183" s="456"/>
      <c r="U183" s="456">
        <f t="shared" si="16"/>
        <v>1507.232</v>
      </c>
      <c r="V183" s="231">
        <f t="shared" si="17"/>
        <v>1852.4580000000001</v>
      </c>
    </row>
    <row r="184" spans="1:22" ht="13.5" thickBot="1">
      <c r="A184" s="236" t="str">
        <f t="shared" si="12"/>
        <v>ITALYCONTE A PARIS</v>
      </c>
      <c r="B184" s="233" t="str">
        <f t="shared" si="13"/>
        <v>ITALYCONTE A PARIS</v>
      </c>
      <c r="C184" s="233" t="str">
        <f t="shared" si="14"/>
        <v>ITALY</v>
      </c>
      <c r="D184" s="233" t="str">
        <f t="shared" si="15"/>
        <v>CONTE A PARIS</v>
      </c>
      <c r="E184" s="597"/>
      <c r="F184" s="452" t="s">
        <v>590</v>
      </c>
      <c r="G184" s="47">
        <v>6734.7960000000003</v>
      </c>
      <c r="H184" s="47">
        <v>7774.4989999999998</v>
      </c>
      <c r="I184" s="47">
        <v>5424.8509999999997</v>
      </c>
      <c r="J184" s="47">
        <v>3943.8290000000002</v>
      </c>
      <c r="K184" s="47">
        <v>6495.9210000000003</v>
      </c>
      <c r="L184" s="47">
        <v>7479.848</v>
      </c>
      <c r="M184" s="47">
        <v>5896.9009999999998</v>
      </c>
      <c r="N184" s="47">
        <v>966.06399999999996</v>
      </c>
      <c r="O184" s="47">
        <v>9800.4050000000007</v>
      </c>
      <c r="P184" s="47">
        <v>12633.382</v>
      </c>
      <c r="Q184" s="47">
        <v>11343.418</v>
      </c>
      <c r="R184" s="47">
        <v>6300.085</v>
      </c>
      <c r="S184" s="48">
        <v>84793.998999999996</v>
      </c>
      <c r="T184" s="456"/>
      <c r="U184" s="456">
        <f t="shared" si="16"/>
        <v>14509.295</v>
      </c>
      <c r="V184" s="231">
        <f t="shared" si="17"/>
        <v>70284.703999999998</v>
      </c>
    </row>
    <row r="185" spans="1:22" ht="13.5" thickBot="1">
      <c r="A185" s="236" t="str">
        <f t="shared" si="12"/>
        <v>ITALYOther</v>
      </c>
      <c r="B185" s="233" t="str">
        <f t="shared" si="13"/>
        <v>ITALYCREAT'</v>
      </c>
      <c r="C185" s="233" t="str">
        <f t="shared" si="14"/>
        <v>ITALY</v>
      </c>
      <c r="D185" s="233" t="str">
        <f t="shared" si="15"/>
        <v>CREAT'</v>
      </c>
      <c r="E185" s="597"/>
      <c r="F185" s="452" t="s">
        <v>610</v>
      </c>
      <c r="G185" s="46"/>
      <c r="H185" s="47">
        <v>26.93</v>
      </c>
      <c r="I185" s="47">
        <v>54.741</v>
      </c>
      <c r="J185" s="47">
        <v>93.775999999999996</v>
      </c>
      <c r="K185" s="47">
        <v>31.257999999999999</v>
      </c>
      <c r="L185" s="47">
        <v>21.013999999999999</v>
      </c>
      <c r="M185" s="47">
        <v>77.584000000000003</v>
      </c>
      <c r="N185" s="46"/>
      <c r="O185" s="47">
        <v>13.866</v>
      </c>
      <c r="P185" s="47">
        <v>31.257999999999999</v>
      </c>
      <c r="Q185" s="46"/>
      <c r="R185" s="46"/>
      <c r="S185" s="48">
        <v>350.42700000000002</v>
      </c>
      <c r="T185" s="456"/>
      <c r="U185" s="456">
        <f t="shared" si="16"/>
        <v>26.93</v>
      </c>
      <c r="V185" s="231">
        <f t="shared" si="17"/>
        <v>323.49700000000001</v>
      </c>
    </row>
    <row r="186" spans="1:22" ht="13.5" thickBot="1">
      <c r="A186" s="236" t="str">
        <f t="shared" si="12"/>
        <v>ITALYOther</v>
      </c>
      <c r="B186" s="233" t="str">
        <f t="shared" si="13"/>
        <v>ITALYDARWI</v>
      </c>
      <c r="C186" s="233" t="str">
        <f t="shared" si="14"/>
        <v>ITALY</v>
      </c>
      <c r="D186" s="233" t="str">
        <f t="shared" si="15"/>
        <v>DARWI</v>
      </c>
      <c r="E186" s="597"/>
      <c r="F186" s="452" t="s">
        <v>649</v>
      </c>
      <c r="G186" s="47">
        <v>116.398</v>
      </c>
      <c r="H186" s="47">
        <v>7.6130000000000004</v>
      </c>
      <c r="I186" s="46"/>
      <c r="J186" s="47">
        <v>3.262</v>
      </c>
      <c r="K186" s="46"/>
      <c r="L186" s="47">
        <v>6.524</v>
      </c>
      <c r="M186" s="47">
        <v>6.2990000000000004</v>
      </c>
      <c r="N186" s="46"/>
      <c r="O186" s="46"/>
      <c r="P186" s="46"/>
      <c r="Q186" s="47">
        <v>11.092000000000001</v>
      </c>
      <c r="R186" s="46"/>
      <c r="S186" s="48">
        <v>151.18799999999999</v>
      </c>
      <c r="T186" s="456"/>
      <c r="U186" s="456">
        <f t="shared" si="16"/>
        <v>124.011</v>
      </c>
      <c r="V186" s="231">
        <f t="shared" si="17"/>
        <v>27.176999999999992</v>
      </c>
    </row>
    <row r="187" spans="1:22" ht="13.5" thickBot="1">
      <c r="A187" s="236" t="str">
        <f t="shared" si="12"/>
        <v>ITALYOther</v>
      </c>
      <c r="B187" s="233" t="str">
        <f t="shared" si="13"/>
        <v>ITALYDERWENT</v>
      </c>
      <c r="C187" s="233" t="str">
        <f t="shared" si="14"/>
        <v>ITALY</v>
      </c>
      <c r="D187" s="233" t="str">
        <f t="shared" si="15"/>
        <v>DERWENT</v>
      </c>
      <c r="E187" s="597"/>
      <c r="F187" s="452" t="s">
        <v>612</v>
      </c>
      <c r="G187" s="47">
        <v>15701.766</v>
      </c>
      <c r="H187" s="47">
        <v>18295.272000000001</v>
      </c>
      <c r="I187" s="47">
        <v>16301.907999999999</v>
      </c>
      <c r="J187" s="47">
        <v>15277.589</v>
      </c>
      <c r="K187" s="47">
        <v>18948.306</v>
      </c>
      <c r="L187" s="47">
        <v>16739.73</v>
      </c>
      <c r="M187" s="47">
        <v>14768.867</v>
      </c>
      <c r="N187" s="47">
        <v>5295.4709999999995</v>
      </c>
      <c r="O187" s="47">
        <v>30300.351999999999</v>
      </c>
      <c r="P187" s="47">
        <v>30899.177</v>
      </c>
      <c r="Q187" s="47">
        <v>28781.437000000002</v>
      </c>
      <c r="R187" s="47">
        <v>20231.593000000001</v>
      </c>
      <c r="S187" s="48">
        <v>231541.46799999999</v>
      </c>
      <c r="T187" s="456"/>
      <c r="U187" s="456">
        <f t="shared" si="16"/>
        <v>33997.038</v>
      </c>
      <c r="V187" s="231">
        <f t="shared" si="17"/>
        <v>197544.43</v>
      </c>
    </row>
    <row r="188" spans="1:22" ht="13.5" thickBot="1">
      <c r="A188" s="236" t="str">
        <f t="shared" si="12"/>
        <v>ITALYL&amp;B</v>
      </c>
      <c r="B188" s="233" t="str">
        <f t="shared" si="13"/>
        <v>ITALYL&amp;B</v>
      </c>
      <c r="C188" s="233" t="str">
        <f t="shared" si="14"/>
        <v>ITALY</v>
      </c>
      <c r="D188" s="233" t="str">
        <f t="shared" si="15"/>
        <v>L&amp;B</v>
      </c>
      <c r="E188" s="597"/>
      <c r="F188" s="452" t="s">
        <v>55</v>
      </c>
      <c r="G188" s="47">
        <v>74549.38</v>
      </c>
      <c r="H188" s="47">
        <v>70998.16</v>
      </c>
      <c r="I188" s="47">
        <v>62354.269</v>
      </c>
      <c r="J188" s="47">
        <v>49874.474000000002</v>
      </c>
      <c r="K188" s="47">
        <v>64716.85</v>
      </c>
      <c r="L188" s="47">
        <v>90788.137000000002</v>
      </c>
      <c r="M188" s="47">
        <v>89688.707999999999</v>
      </c>
      <c r="N188" s="47">
        <v>14665.153</v>
      </c>
      <c r="O188" s="47">
        <v>75647.712</v>
      </c>
      <c r="P188" s="47">
        <v>62690.305</v>
      </c>
      <c r="Q188" s="47">
        <v>78457.938999999998</v>
      </c>
      <c r="R188" s="47">
        <v>72686.922999999995</v>
      </c>
      <c r="S188" s="48">
        <v>807118.01</v>
      </c>
      <c r="T188" s="456"/>
      <c r="U188" s="456">
        <f t="shared" si="16"/>
        <v>145547.54</v>
      </c>
      <c r="V188" s="231">
        <f t="shared" si="17"/>
        <v>661570.47</v>
      </c>
    </row>
    <row r="189" spans="1:22" ht="13.5" thickBot="1">
      <c r="A189" s="236" t="str">
        <f t="shared" si="12"/>
        <v>ITALYLETRASET</v>
      </c>
      <c r="B189" s="233" t="str">
        <f t="shared" si="13"/>
        <v>ITALYLETRASET</v>
      </c>
      <c r="C189" s="233" t="str">
        <f t="shared" si="14"/>
        <v>ITALY</v>
      </c>
      <c r="D189" s="233" t="str">
        <f t="shared" si="15"/>
        <v>LETRASET</v>
      </c>
      <c r="E189" s="597"/>
      <c r="F189" s="452" t="s">
        <v>593</v>
      </c>
      <c r="G189" s="47">
        <v>38842.290999999997</v>
      </c>
      <c r="H189" s="47">
        <v>43040.103999999999</v>
      </c>
      <c r="I189" s="47">
        <v>29997.61</v>
      </c>
      <c r="J189" s="47">
        <v>17287.245999999999</v>
      </c>
      <c r="K189" s="47">
        <v>18305.371999999999</v>
      </c>
      <c r="L189" s="47">
        <v>22144.881000000001</v>
      </c>
      <c r="M189" s="47">
        <v>18002.886999999999</v>
      </c>
      <c r="N189" s="47">
        <v>9085.7929999999997</v>
      </c>
      <c r="O189" s="47">
        <v>42509.633999999998</v>
      </c>
      <c r="P189" s="47">
        <v>45651.786</v>
      </c>
      <c r="Q189" s="47">
        <v>44030.841999999997</v>
      </c>
      <c r="R189" s="47">
        <v>29736.431</v>
      </c>
      <c r="S189" s="48">
        <v>358634.87699999998</v>
      </c>
      <c r="T189" s="456"/>
      <c r="U189" s="456">
        <f t="shared" si="16"/>
        <v>81882.39499999999</v>
      </c>
      <c r="V189" s="231">
        <f t="shared" si="17"/>
        <v>276752.48199999996</v>
      </c>
    </row>
    <row r="190" spans="1:22" ht="13.5" thickBot="1">
      <c r="A190" s="236" t="str">
        <f t="shared" si="12"/>
        <v>ITALYLIQUITEX</v>
      </c>
      <c r="B190" s="233" t="str">
        <f t="shared" si="13"/>
        <v>ITALYLIQUITEX</v>
      </c>
      <c r="C190" s="233" t="str">
        <f t="shared" si="14"/>
        <v>ITALY</v>
      </c>
      <c r="D190" s="233" t="str">
        <f t="shared" si="15"/>
        <v>LIQUITEX</v>
      </c>
      <c r="E190" s="597"/>
      <c r="F190" s="452" t="s">
        <v>79</v>
      </c>
      <c r="G190" s="47">
        <v>19672.966</v>
      </c>
      <c r="H190" s="47">
        <v>22463.196</v>
      </c>
      <c r="I190" s="47">
        <v>22089.116999999998</v>
      </c>
      <c r="J190" s="47">
        <v>15802.485000000001</v>
      </c>
      <c r="K190" s="47">
        <v>19447.684000000001</v>
      </c>
      <c r="L190" s="47">
        <v>26550.641</v>
      </c>
      <c r="M190" s="47">
        <v>21254.401000000002</v>
      </c>
      <c r="N190" s="47">
        <v>7130.8469999999998</v>
      </c>
      <c r="O190" s="47">
        <v>24242.169000000002</v>
      </c>
      <c r="P190" s="47">
        <v>19624.991000000002</v>
      </c>
      <c r="Q190" s="47">
        <v>20520.099999999999</v>
      </c>
      <c r="R190" s="47">
        <v>18300.543000000001</v>
      </c>
      <c r="S190" s="48">
        <v>237099.14</v>
      </c>
      <c r="T190" s="456"/>
      <c r="U190" s="456">
        <f t="shared" si="16"/>
        <v>42136.161999999997</v>
      </c>
      <c r="V190" s="231">
        <f t="shared" si="17"/>
        <v>194962.978</v>
      </c>
    </row>
    <row r="191" spans="1:22" ht="13.5" thickBot="1">
      <c r="A191" s="236" t="str">
        <f t="shared" si="12"/>
        <v>ITALYOther</v>
      </c>
      <c r="B191" s="233" t="str">
        <f t="shared" si="13"/>
        <v>ITALYMARKETING</v>
      </c>
      <c r="C191" s="233" t="str">
        <f t="shared" si="14"/>
        <v>ITALY</v>
      </c>
      <c r="D191" s="233" t="str">
        <f t="shared" si="15"/>
        <v>MARKETING</v>
      </c>
      <c r="E191" s="597"/>
      <c r="F191" s="452" t="s">
        <v>594</v>
      </c>
      <c r="G191" s="47">
        <v>396.22699999999998</v>
      </c>
      <c r="H191" s="47">
        <v>732.654</v>
      </c>
      <c r="I191" s="47">
        <v>996.27099999999996</v>
      </c>
      <c r="J191" s="47">
        <v>605.63499999999999</v>
      </c>
      <c r="K191" s="47">
        <v>936.20799999999997</v>
      </c>
      <c r="L191" s="47">
        <v>691.01700000000005</v>
      </c>
      <c r="M191" s="47">
        <v>744.92200000000003</v>
      </c>
      <c r="N191" s="47">
        <v>320.90499999999997</v>
      </c>
      <c r="O191" s="47">
        <v>651.50800000000004</v>
      </c>
      <c r="P191" s="47">
        <v>-2290.3429999999998</v>
      </c>
      <c r="Q191" s="47">
        <v>393.73399999999998</v>
      </c>
      <c r="R191" s="47">
        <v>86.23</v>
      </c>
      <c r="S191" s="48">
        <v>4264.9679999999998</v>
      </c>
      <c r="T191" s="456"/>
      <c r="U191" s="456">
        <f t="shared" si="16"/>
        <v>1128.8809999999999</v>
      </c>
      <c r="V191" s="231">
        <f t="shared" si="17"/>
        <v>3136.087</v>
      </c>
    </row>
    <row r="192" spans="1:22" ht="13.5" thickBot="1">
      <c r="A192" s="236" t="str">
        <f t="shared" si="12"/>
        <v>ITALYOther</v>
      </c>
      <c r="B192" s="233" t="str">
        <f t="shared" si="13"/>
        <v>ITALYMASTERFOAM</v>
      </c>
      <c r="C192" s="233" t="str">
        <f t="shared" si="14"/>
        <v>ITALY</v>
      </c>
      <c r="D192" s="233" t="str">
        <f t="shared" si="15"/>
        <v>MASTERFOAM</v>
      </c>
      <c r="E192" s="597"/>
      <c r="F192" s="452" t="s">
        <v>619</v>
      </c>
      <c r="G192" s="47">
        <v>3874.7179999999998</v>
      </c>
      <c r="H192" s="47">
        <v>4293.8410000000003</v>
      </c>
      <c r="I192" s="47">
        <v>6894.9380000000001</v>
      </c>
      <c r="J192" s="47">
        <v>6205.5110000000004</v>
      </c>
      <c r="K192" s="47">
        <v>6117.442</v>
      </c>
      <c r="L192" s="47">
        <v>5975.9070000000002</v>
      </c>
      <c r="M192" s="47">
        <v>4109.26</v>
      </c>
      <c r="N192" s="47">
        <v>124.833</v>
      </c>
      <c r="O192" s="47">
        <v>4833.4290000000001</v>
      </c>
      <c r="P192" s="47">
        <v>3988.1350000000002</v>
      </c>
      <c r="Q192" s="47">
        <v>4312.91</v>
      </c>
      <c r="R192" s="47">
        <v>3815.7069999999999</v>
      </c>
      <c r="S192" s="48">
        <v>54546.631000000001</v>
      </c>
      <c r="T192" s="456"/>
      <c r="U192" s="456">
        <f t="shared" si="16"/>
        <v>8168.5590000000002</v>
      </c>
      <c r="V192" s="231">
        <f t="shared" si="17"/>
        <v>46378.072</v>
      </c>
    </row>
    <row r="193" spans="1:22" ht="13.5" thickBot="1">
      <c r="A193" s="236" t="str">
        <f t="shared" si="12"/>
        <v>ITALYOther</v>
      </c>
      <c r="B193" s="233" t="str">
        <f t="shared" si="13"/>
        <v>ITALYMODERN OPTIONS</v>
      </c>
      <c r="C193" s="233" t="str">
        <f t="shared" si="14"/>
        <v>ITALY</v>
      </c>
      <c r="D193" s="233" t="str">
        <f t="shared" si="15"/>
        <v>MODERN OPTIONS</v>
      </c>
      <c r="E193" s="597"/>
      <c r="F193" s="452" t="s">
        <v>596</v>
      </c>
      <c r="G193" s="47">
        <v>31.018000000000001</v>
      </c>
      <c r="H193" s="47">
        <v>66.096999999999994</v>
      </c>
      <c r="I193" s="46"/>
      <c r="J193" s="46"/>
      <c r="K193" s="46"/>
      <c r="L193" s="46"/>
      <c r="M193" s="46"/>
      <c r="N193" s="46"/>
      <c r="O193" s="47">
        <v>88.388000000000005</v>
      </c>
      <c r="P193" s="47">
        <v>43.183999999999997</v>
      </c>
      <c r="Q193" s="46"/>
      <c r="R193" s="47">
        <v>38.518999999999998</v>
      </c>
      <c r="S193" s="48">
        <v>267.20600000000002</v>
      </c>
      <c r="T193" s="456"/>
      <c r="U193" s="456">
        <f t="shared" si="16"/>
        <v>97.114999999999995</v>
      </c>
      <c r="V193" s="231">
        <f t="shared" si="17"/>
        <v>170.09100000000001</v>
      </c>
    </row>
    <row r="194" spans="1:22" ht="13.5" thickBot="1">
      <c r="A194" s="236" t="str">
        <f t="shared" si="12"/>
        <v>ITALYREEVES</v>
      </c>
      <c r="B194" s="233" t="str">
        <f t="shared" si="13"/>
        <v>ITALYREEVES</v>
      </c>
      <c r="C194" s="233" t="str">
        <f t="shared" si="14"/>
        <v>ITALY</v>
      </c>
      <c r="D194" s="233" t="str">
        <f t="shared" si="15"/>
        <v>REEVES</v>
      </c>
      <c r="E194" s="597"/>
      <c r="F194" s="452" t="s">
        <v>173</v>
      </c>
      <c r="G194" s="47">
        <v>26253.069</v>
      </c>
      <c r="H194" s="47">
        <v>24688.653999999999</v>
      </c>
      <c r="I194" s="47">
        <v>33192.474000000002</v>
      </c>
      <c r="J194" s="47">
        <v>20318.691999999999</v>
      </c>
      <c r="K194" s="47">
        <v>21821.708999999999</v>
      </c>
      <c r="L194" s="47">
        <v>20961.063999999998</v>
      </c>
      <c r="M194" s="47">
        <v>25135.424999999999</v>
      </c>
      <c r="N194" s="47">
        <v>7434.125</v>
      </c>
      <c r="O194" s="47">
        <v>27890.800999999999</v>
      </c>
      <c r="P194" s="47">
        <v>22015.857</v>
      </c>
      <c r="Q194" s="47">
        <v>26170.315999999999</v>
      </c>
      <c r="R194" s="47">
        <v>18370.68</v>
      </c>
      <c r="S194" s="48">
        <v>274252.86599999998</v>
      </c>
      <c r="T194" s="456"/>
      <c r="U194" s="456">
        <f t="shared" si="16"/>
        <v>50941.722999999998</v>
      </c>
      <c r="V194" s="231">
        <f t="shared" si="17"/>
        <v>223311.14299999998</v>
      </c>
    </row>
    <row r="195" spans="1:22" ht="13.5" thickBot="1">
      <c r="A195" s="236" t="str">
        <f t="shared" si="12"/>
        <v>ITALYSNAZAROO</v>
      </c>
      <c r="B195" s="233" t="str">
        <f t="shared" si="13"/>
        <v>ITALYSNAZAROO</v>
      </c>
      <c r="C195" s="233" t="str">
        <f t="shared" si="14"/>
        <v>ITALY</v>
      </c>
      <c r="D195" s="233" t="str">
        <f t="shared" si="15"/>
        <v>SNAZAROO</v>
      </c>
      <c r="E195" s="597"/>
      <c r="F195" s="452" t="s">
        <v>101</v>
      </c>
      <c r="G195" s="47">
        <v>8797.5159999999996</v>
      </c>
      <c r="H195" s="47">
        <v>10560.050999999999</v>
      </c>
      <c r="I195" s="47">
        <v>4632.875</v>
      </c>
      <c r="J195" s="47">
        <v>5378.1689999999999</v>
      </c>
      <c r="K195" s="47">
        <v>5424.9040000000005</v>
      </c>
      <c r="L195" s="47">
        <v>5238.7240000000002</v>
      </c>
      <c r="M195" s="47">
        <v>5338.0339999999997</v>
      </c>
      <c r="N195" s="47">
        <v>1411.722</v>
      </c>
      <c r="O195" s="47">
        <v>6421.7209999999995</v>
      </c>
      <c r="P195" s="47">
        <v>6906.4979999999996</v>
      </c>
      <c r="Q195" s="47">
        <v>5571.1880000000001</v>
      </c>
      <c r="R195" s="47">
        <v>7665.2110000000002</v>
      </c>
      <c r="S195" s="48">
        <v>73346.612999999998</v>
      </c>
      <c r="T195" s="456"/>
      <c r="U195" s="456">
        <f t="shared" si="16"/>
        <v>19357.566999999999</v>
      </c>
      <c r="V195" s="231">
        <f t="shared" si="17"/>
        <v>53989.046000000002</v>
      </c>
    </row>
    <row r="196" spans="1:22" ht="13.5" thickBot="1">
      <c r="A196" s="236" t="str">
        <f t="shared" si="12"/>
        <v>ITALYOther</v>
      </c>
      <c r="B196" s="233" t="str">
        <f t="shared" si="13"/>
        <v>ITALYTULIP</v>
      </c>
      <c r="C196" s="233" t="str">
        <f t="shared" si="14"/>
        <v>ITALY</v>
      </c>
      <c r="D196" s="233" t="str">
        <f t="shared" si="15"/>
        <v>TULIP</v>
      </c>
      <c r="E196" s="597"/>
      <c r="F196" s="452" t="s">
        <v>598</v>
      </c>
      <c r="G196" s="47">
        <v>1754.729</v>
      </c>
      <c r="H196" s="47">
        <v>1306.74</v>
      </c>
      <c r="I196" s="47">
        <v>2080.8339999999998</v>
      </c>
      <c r="J196" s="47">
        <v>1620.7909999999999</v>
      </c>
      <c r="K196" s="47">
        <v>1244.5039999999999</v>
      </c>
      <c r="L196" s="47">
        <v>1260.905</v>
      </c>
      <c r="M196" s="46"/>
      <c r="N196" s="46"/>
      <c r="O196" s="46"/>
      <c r="P196" s="46"/>
      <c r="Q196" s="46"/>
      <c r="R196" s="46"/>
      <c r="S196" s="48">
        <v>9268.5030000000006</v>
      </c>
      <c r="T196" s="456"/>
      <c r="U196" s="456">
        <f t="shared" si="16"/>
        <v>3061.4690000000001</v>
      </c>
      <c r="V196" s="231">
        <f t="shared" si="17"/>
        <v>6207.0340000000006</v>
      </c>
    </row>
    <row r="197" spans="1:22" ht="13.5" thickBot="1">
      <c r="A197" s="236" t="str">
        <f t="shared" ref="A197:A260" si="18">C197&amp;IF(D197="WINSOR &amp; NEWTON","WINSOR &amp; NEWTON",IF(D197="LIQUITEX","LIQUITEX",IF(D197="L&amp;B","L&amp;B",IF(D197="SNAZAROO","SNAZAROO",IF(D197="REEVES","REEVES",IF(D197="LETRASET","LETRASET",IF(D197="CONTE A PARIS","CONTE A PARIS",IF(D197="All Brands"," ", "Other"))))))))</f>
        <v>ITALYWINSOR &amp; NEWTON</v>
      </c>
      <c r="B197" s="233" t="str">
        <f t="shared" ref="B197:B260" si="19">C197&amp;D197</f>
        <v>ITALYWINSOR &amp; NEWTON</v>
      </c>
      <c r="C197" s="233" t="str">
        <f t="shared" ref="C197:C260" si="20">IF(E197="",C196,E197)</f>
        <v>ITALY</v>
      </c>
      <c r="D197" s="233" t="str">
        <f t="shared" ref="D197:D260" si="21">IF(F197="",D196,F197)</f>
        <v>WINSOR &amp; NEWTON</v>
      </c>
      <c r="E197" s="597"/>
      <c r="F197" s="452" t="s">
        <v>68</v>
      </c>
      <c r="G197" s="47">
        <v>87998.664000000004</v>
      </c>
      <c r="H197" s="47">
        <v>79024.936000000002</v>
      </c>
      <c r="I197" s="47">
        <v>81877.254000000001</v>
      </c>
      <c r="J197" s="47">
        <v>63586.38</v>
      </c>
      <c r="K197" s="47">
        <v>84718.745999999999</v>
      </c>
      <c r="L197" s="47">
        <v>66176.134999999995</v>
      </c>
      <c r="M197" s="47">
        <v>71578.202000000005</v>
      </c>
      <c r="N197" s="47">
        <v>20604.026000000002</v>
      </c>
      <c r="O197" s="47">
        <v>111198.753</v>
      </c>
      <c r="P197" s="47">
        <v>105914.821</v>
      </c>
      <c r="Q197" s="47">
        <v>114967.575</v>
      </c>
      <c r="R197" s="47">
        <v>80068.048999999999</v>
      </c>
      <c r="S197" s="48">
        <v>967713.54099999997</v>
      </c>
      <c r="T197" s="456"/>
      <c r="U197" s="456">
        <f t="shared" ref="U197:U260" si="22">G197+H197</f>
        <v>167023.6</v>
      </c>
      <c r="V197" s="231">
        <f t="shared" ref="V197:V260" si="23">S197-U197</f>
        <v>800689.94099999999</v>
      </c>
    </row>
    <row r="198" spans="1:22" ht="13.5" thickBot="1">
      <c r="A198" s="236" t="str">
        <f t="shared" si="18"/>
        <v xml:space="preserve">ITALY </v>
      </c>
      <c r="B198" s="233" t="str">
        <f t="shared" si="19"/>
        <v>ITALYAll Brands</v>
      </c>
      <c r="C198" s="233" t="str">
        <f t="shared" si="20"/>
        <v>ITALY</v>
      </c>
      <c r="D198" s="233" t="str">
        <f t="shared" si="21"/>
        <v>All Brands</v>
      </c>
      <c r="E198" s="598"/>
      <c r="F198" s="197" t="s">
        <v>599</v>
      </c>
      <c r="G198" s="50">
        <v>288116.69699999999</v>
      </c>
      <c r="H198" s="50">
        <v>286260.73300000001</v>
      </c>
      <c r="I198" s="50">
        <v>271481.80699999997</v>
      </c>
      <c r="J198" s="50">
        <v>202626.592</v>
      </c>
      <c r="K198" s="50">
        <v>251628.17499999999</v>
      </c>
      <c r="L198" s="50">
        <v>267659.24200000003</v>
      </c>
      <c r="M198" s="50">
        <v>259905.87299999999</v>
      </c>
      <c r="N198" s="50">
        <v>67671.101999999999</v>
      </c>
      <c r="O198" s="50">
        <v>335948.14199999999</v>
      </c>
      <c r="P198" s="50">
        <v>310918.821</v>
      </c>
      <c r="Q198" s="50">
        <v>335972.91100000002</v>
      </c>
      <c r="R198" s="50">
        <v>261635.74</v>
      </c>
      <c r="S198" s="50">
        <v>3139825.835</v>
      </c>
      <c r="T198" s="456"/>
      <c r="U198" s="456">
        <f t="shared" si="22"/>
        <v>574377.42999999993</v>
      </c>
      <c r="V198" s="231">
        <f t="shared" si="23"/>
        <v>2565448.4050000003</v>
      </c>
    </row>
    <row r="199" spans="1:22" ht="13.5" thickBot="1">
      <c r="A199" s="236" t="str">
        <f t="shared" si="18"/>
        <v>LATIN AMERICA EXPCONTE A PARIS</v>
      </c>
      <c r="B199" s="233" t="str">
        <f t="shared" si="19"/>
        <v>LATIN AMERICA EXPCONTE A PARIS</v>
      </c>
      <c r="C199" s="233" t="str">
        <f t="shared" si="20"/>
        <v>LATIN AMERICA EXP</v>
      </c>
      <c r="D199" s="233" t="str">
        <f t="shared" si="21"/>
        <v>CONTE A PARIS</v>
      </c>
      <c r="E199" s="588" t="s">
        <v>168</v>
      </c>
      <c r="F199" s="452" t="s">
        <v>590</v>
      </c>
      <c r="G199" s="46"/>
      <c r="H199" s="47">
        <v>5088.32</v>
      </c>
      <c r="I199" s="47">
        <v>4197.9399999999996</v>
      </c>
      <c r="J199" s="47">
        <v>2968.9189999999999</v>
      </c>
      <c r="K199" s="47">
        <v>32171.69</v>
      </c>
      <c r="L199" s="47">
        <v>13328.721</v>
      </c>
      <c r="M199" s="47">
        <v>12994.868</v>
      </c>
      <c r="N199" s="47">
        <v>3922.99</v>
      </c>
      <c r="O199" s="47">
        <v>16505.760999999999</v>
      </c>
      <c r="P199" s="47">
        <v>2075.5929999999998</v>
      </c>
      <c r="Q199" s="47">
        <v>31227.918000000001</v>
      </c>
      <c r="R199" s="47">
        <v>1155.51</v>
      </c>
      <c r="S199" s="48">
        <v>125638.23</v>
      </c>
      <c r="T199" s="456"/>
      <c r="U199" s="456">
        <f t="shared" si="22"/>
        <v>5088.32</v>
      </c>
      <c r="V199" s="231">
        <f t="shared" si="23"/>
        <v>120549.91</v>
      </c>
    </row>
    <row r="200" spans="1:22" ht="13.5" thickBot="1">
      <c r="A200" s="236" t="str">
        <f t="shared" si="18"/>
        <v>LATIN AMERICA EXPOther</v>
      </c>
      <c r="B200" s="233" t="str">
        <f t="shared" si="19"/>
        <v>LATIN AMERICA EXPCREDITS</v>
      </c>
      <c r="C200" s="233" t="str">
        <f t="shared" si="20"/>
        <v>LATIN AMERICA EXP</v>
      </c>
      <c r="D200" s="233" t="str">
        <f t="shared" si="21"/>
        <v>CREDITS</v>
      </c>
      <c r="E200" s="597"/>
      <c r="F200" s="452" t="s">
        <v>591</v>
      </c>
      <c r="G200" s="46"/>
      <c r="H200" s="46"/>
      <c r="I200" s="46"/>
      <c r="J200" s="46"/>
      <c r="K200" s="46"/>
      <c r="L200" s="46"/>
      <c r="M200" s="47">
        <v>-235.87200000000001</v>
      </c>
      <c r="N200" s="46"/>
      <c r="O200" s="46"/>
      <c r="P200" s="46"/>
      <c r="Q200" s="47">
        <v>-466.65600000000001</v>
      </c>
      <c r="R200" s="46"/>
      <c r="S200" s="48">
        <v>-702.52800000000002</v>
      </c>
      <c r="T200" s="456"/>
      <c r="U200" s="456">
        <f t="shared" si="22"/>
        <v>0</v>
      </c>
      <c r="V200" s="231">
        <f t="shared" si="23"/>
        <v>-702.52800000000002</v>
      </c>
    </row>
    <row r="201" spans="1:22" ht="13.5" thickBot="1">
      <c r="A201" s="236" t="str">
        <f t="shared" si="18"/>
        <v>LATIN AMERICA EXPOther</v>
      </c>
      <c r="B201" s="233" t="str">
        <f t="shared" si="19"/>
        <v>LATIN AMERICA EXPDERWENT</v>
      </c>
      <c r="C201" s="233" t="str">
        <f t="shared" si="20"/>
        <v>LATIN AMERICA EXP</v>
      </c>
      <c r="D201" s="233" t="str">
        <f t="shared" si="21"/>
        <v>DERWENT</v>
      </c>
      <c r="E201" s="597"/>
      <c r="F201" s="452" t="s">
        <v>612</v>
      </c>
      <c r="G201" s="46"/>
      <c r="H201" s="47">
        <v>39.048999999999999</v>
      </c>
      <c r="I201" s="46"/>
      <c r="J201" s="47">
        <v>7.2130000000000001</v>
      </c>
      <c r="K201" s="46"/>
      <c r="L201" s="46"/>
      <c r="M201" s="46"/>
      <c r="N201" s="46"/>
      <c r="O201" s="46"/>
      <c r="P201" s="46"/>
      <c r="Q201" s="46"/>
      <c r="R201" s="46"/>
      <c r="S201" s="48">
        <v>46.262</v>
      </c>
      <c r="T201" s="456"/>
      <c r="U201" s="456">
        <f t="shared" si="22"/>
        <v>39.048999999999999</v>
      </c>
      <c r="V201" s="231">
        <f t="shared" si="23"/>
        <v>7.213000000000001</v>
      </c>
    </row>
    <row r="202" spans="1:22" ht="13.5" thickBot="1">
      <c r="A202" s="236" t="str">
        <f t="shared" si="18"/>
        <v>LATIN AMERICA EXPOther</v>
      </c>
      <c r="B202" s="233" t="str">
        <f t="shared" si="19"/>
        <v>LATIN AMERICA EXPFABRIANO</v>
      </c>
      <c r="C202" s="233" t="str">
        <f t="shared" si="20"/>
        <v>LATIN AMERICA EXP</v>
      </c>
      <c r="D202" s="233" t="str">
        <f t="shared" si="21"/>
        <v>FABRIANO</v>
      </c>
      <c r="E202" s="597"/>
      <c r="F202" s="452" t="s">
        <v>613</v>
      </c>
      <c r="G202" s="46"/>
      <c r="H202" s="47">
        <v>39.554000000000002</v>
      </c>
      <c r="I202" s="46"/>
      <c r="J202" s="47">
        <v>98.632999999999996</v>
      </c>
      <c r="K202" s="46"/>
      <c r="L202" s="46"/>
      <c r="M202" s="46"/>
      <c r="N202" s="46"/>
      <c r="O202" s="46"/>
      <c r="P202" s="46"/>
      <c r="Q202" s="46"/>
      <c r="R202" s="46"/>
      <c r="S202" s="48">
        <v>138.18700000000001</v>
      </c>
      <c r="T202" s="456"/>
      <c r="U202" s="456">
        <f t="shared" si="22"/>
        <v>39.554000000000002</v>
      </c>
      <c r="V202" s="231">
        <f t="shared" si="23"/>
        <v>98.63300000000001</v>
      </c>
    </row>
    <row r="203" spans="1:22" ht="13.5" thickBot="1">
      <c r="A203" s="236" t="str">
        <f t="shared" si="18"/>
        <v>LATIN AMERICA EXPL&amp;B</v>
      </c>
      <c r="B203" s="233" t="str">
        <f t="shared" si="19"/>
        <v>LATIN AMERICA EXPL&amp;B</v>
      </c>
      <c r="C203" s="233" t="str">
        <f t="shared" si="20"/>
        <v>LATIN AMERICA EXP</v>
      </c>
      <c r="D203" s="233" t="str">
        <f t="shared" si="21"/>
        <v>L&amp;B</v>
      </c>
      <c r="E203" s="597"/>
      <c r="F203" s="452" t="s">
        <v>55</v>
      </c>
      <c r="G203" s="47">
        <v>20811.156999999999</v>
      </c>
      <c r="H203" s="47">
        <v>14921.621999999999</v>
      </c>
      <c r="I203" s="47">
        <v>12159.099</v>
      </c>
      <c r="J203" s="47">
        <v>26592.855</v>
      </c>
      <c r="K203" s="47">
        <v>21894.464</v>
      </c>
      <c r="L203" s="47">
        <v>14836.416999999999</v>
      </c>
      <c r="M203" s="47">
        <v>16071.751</v>
      </c>
      <c r="N203" s="47">
        <v>7407.46</v>
      </c>
      <c r="O203" s="47">
        <v>27746.629000000001</v>
      </c>
      <c r="P203" s="47">
        <v>18464.829000000002</v>
      </c>
      <c r="Q203" s="47">
        <v>64941.099000000002</v>
      </c>
      <c r="R203" s="47">
        <v>2934.72</v>
      </c>
      <c r="S203" s="48">
        <v>248782.10200000001</v>
      </c>
      <c r="T203" s="456"/>
      <c r="U203" s="456">
        <f t="shared" si="22"/>
        <v>35732.778999999995</v>
      </c>
      <c r="V203" s="231">
        <f t="shared" si="23"/>
        <v>213049.32300000003</v>
      </c>
    </row>
    <row r="204" spans="1:22" ht="13.5" thickBot="1">
      <c r="A204" s="236" t="str">
        <f t="shared" si="18"/>
        <v>LATIN AMERICA EXPLETRASET</v>
      </c>
      <c r="B204" s="233" t="str">
        <f t="shared" si="19"/>
        <v>LATIN AMERICA EXPLETRASET</v>
      </c>
      <c r="C204" s="233" t="str">
        <f t="shared" si="20"/>
        <v>LATIN AMERICA EXP</v>
      </c>
      <c r="D204" s="233" t="str">
        <f t="shared" si="21"/>
        <v>LETRASET</v>
      </c>
      <c r="E204" s="597"/>
      <c r="F204" s="452" t="s">
        <v>593</v>
      </c>
      <c r="G204" s="46"/>
      <c r="H204" s="46"/>
      <c r="I204" s="47">
        <v>4951.8500000000004</v>
      </c>
      <c r="J204" s="47">
        <v>20.282</v>
      </c>
      <c r="K204" s="47">
        <v>8718.9599999999991</v>
      </c>
      <c r="L204" s="47">
        <v>11848.76</v>
      </c>
      <c r="M204" s="46"/>
      <c r="N204" s="46"/>
      <c r="O204" s="46"/>
      <c r="P204" s="47">
        <v>15423.02</v>
      </c>
      <c r="Q204" s="46"/>
      <c r="R204" s="47">
        <v>1447.43</v>
      </c>
      <c r="S204" s="48">
        <v>42410.302000000003</v>
      </c>
      <c r="T204" s="456"/>
      <c r="U204" s="456">
        <f t="shared" si="22"/>
        <v>0</v>
      </c>
      <c r="V204" s="231">
        <f t="shared" si="23"/>
        <v>42410.302000000003</v>
      </c>
    </row>
    <row r="205" spans="1:22" ht="13.5" thickBot="1">
      <c r="A205" s="236" t="str">
        <f t="shared" si="18"/>
        <v>LATIN AMERICA EXPLIQUITEX</v>
      </c>
      <c r="B205" s="233" t="str">
        <f t="shared" si="19"/>
        <v>LATIN AMERICA EXPLIQUITEX</v>
      </c>
      <c r="C205" s="233" t="str">
        <f t="shared" si="20"/>
        <v>LATIN AMERICA EXP</v>
      </c>
      <c r="D205" s="233" t="str">
        <f t="shared" si="21"/>
        <v>LIQUITEX</v>
      </c>
      <c r="E205" s="597"/>
      <c r="F205" s="452" t="s">
        <v>79</v>
      </c>
      <c r="G205" s="47">
        <v>1784.7</v>
      </c>
      <c r="H205" s="47">
        <v>8219.6810000000005</v>
      </c>
      <c r="I205" s="47">
        <v>98.78</v>
      </c>
      <c r="J205" s="47">
        <v>640.30399999999997</v>
      </c>
      <c r="K205" s="47">
        <v>0</v>
      </c>
      <c r="L205" s="47">
        <v>4671.4070000000002</v>
      </c>
      <c r="M205" s="47">
        <v>20845.561000000002</v>
      </c>
      <c r="N205" s="47">
        <v>17433.189999999999</v>
      </c>
      <c r="O205" s="46"/>
      <c r="P205" s="47">
        <v>8397.8719999999994</v>
      </c>
      <c r="Q205" s="47">
        <v>16481.641</v>
      </c>
      <c r="R205" s="47">
        <v>8948.8009999999995</v>
      </c>
      <c r="S205" s="48">
        <v>87521.937000000005</v>
      </c>
      <c r="T205" s="456"/>
      <c r="U205" s="456">
        <f t="shared" si="22"/>
        <v>10004.381000000001</v>
      </c>
      <c r="V205" s="231">
        <f t="shared" si="23"/>
        <v>77517.556000000011</v>
      </c>
    </row>
    <row r="206" spans="1:22" ht="13.5" thickBot="1">
      <c r="A206" s="236" t="str">
        <f t="shared" si="18"/>
        <v>LATIN AMERICA EXPOther</v>
      </c>
      <c r="B206" s="233" t="str">
        <f t="shared" si="19"/>
        <v>LATIN AMERICA EXPMARKETING</v>
      </c>
      <c r="C206" s="233" t="str">
        <f t="shared" si="20"/>
        <v>LATIN AMERICA EXP</v>
      </c>
      <c r="D206" s="233" t="str">
        <f t="shared" si="21"/>
        <v>MARKETING</v>
      </c>
      <c r="E206" s="597"/>
      <c r="F206" s="452" t="s">
        <v>594</v>
      </c>
      <c r="G206" s="46"/>
      <c r="H206" s="47">
        <v>52.55</v>
      </c>
      <c r="I206" s="47">
        <v>0</v>
      </c>
      <c r="J206" s="46"/>
      <c r="K206" s="47">
        <v>12.49</v>
      </c>
      <c r="L206" s="47">
        <v>0.85</v>
      </c>
      <c r="M206" s="47">
        <v>143.33000000000001</v>
      </c>
      <c r="N206" s="47">
        <v>27.29</v>
      </c>
      <c r="O206" s="47">
        <v>-27.29</v>
      </c>
      <c r="P206" s="47">
        <v>51.042000000000002</v>
      </c>
      <c r="Q206" s="47">
        <v>2.9809999999999999</v>
      </c>
      <c r="R206" s="47">
        <v>0</v>
      </c>
      <c r="S206" s="48">
        <v>263.24299999999999</v>
      </c>
      <c r="T206" s="456"/>
      <c r="U206" s="456">
        <f t="shared" si="22"/>
        <v>52.55</v>
      </c>
      <c r="V206" s="231">
        <f t="shared" si="23"/>
        <v>210.69299999999998</v>
      </c>
    </row>
    <row r="207" spans="1:22" ht="13.5" thickBot="1">
      <c r="A207" s="236" t="str">
        <f t="shared" si="18"/>
        <v>LATIN AMERICA EXPREEVES</v>
      </c>
      <c r="B207" s="233" t="str">
        <f t="shared" si="19"/>
        <v>LATIN AMERICA EXPREEVES</v>
      </c>
      <c r="C207" s="233" t="str">
        <f t="shared" si="20"/>
        <v>LATIN AMERICA EXP</v>
      </c>
      <c r="D207" s="233" t="str">
        <f t="shared" si="21"/>
        <v>REEVES</v>
      </c>
      <c r="E207" s="597"/>
      <c r="F207" s="452" t="s">
        <v>173</v>
      </c>
      <c r="G207" s="46"/>
      <c r="H207" s="47">
        <v>301.93799999999999</v>
      </c>
      <c r="I207" s="47">
        <v>97.480999999999995</v>
      </c>
      <c r="J207" s="47">
        <v>77294.538</v>
      </c>
      <c r="K207" s="47">
        <v>5037.8500000000004</v>
      </c>
      <c r="L207" s="47">
        <v>59060.817999999999</v>
      </c>
      <c r="M207" s="47">
        <v>28617.578000000001</v>
      </c>
      <c r="N207" s="47">
        <v>27184.921999999999</v>
      </c>
      <c r="O207" s="47">
        <v>171.82900000000001</v>
      </c>
      <c r="P207" s="47">
        <v>35190.447</v>
      </c>
      <c r="Q207" s="47">
        <v>1485.53</v>
      </c>
      <c r="R207" s="47">
        <v>19372.297999999999</v>
      </c>
      <c r="S207" s="48">
        <v>253815.22899999999</v>
      </c>
      <c r="T207" s="456"/>
      <c r="U207" s="456">
        <f t="shared" si="22"/>
        <v>301.93799999999999</v>
      </c>
      <c r="V207" s="231">
        <f t="shared" si="23"/>
        <v>253513.291</v>
      </c>
    </row>
    <row r="208" spans="1:22" ht="13.5" thickBot="1">
      <c r="A208" s="236" t="str">
        <f t="shared" si="18"/>
        <v>LATIN AMERICA EXPSNAZAROO</v>
      </c>
      <c r="B208" s="233" t="str">
        <f t="shared" si="19"/>
        <v>LATIN AMERICA EXPSNAZAROO</v>
      </c>
      <c r="C208" s="233" t="str">
        <f t="shared" si="20"/>
        <v>LATIN AMERICA EXP</v>
      </c>
      <c r="D208" s="233" t="str">
        <f t="shared" si="21"/>
        <v>SNAZAROO</v>
      </c>
      <c r="E208" s="597"/>
      <c r="F208" s="452" t="s">
        <v>101</v>
      </c>
      <c r="G208" s="46"/>
      <c r="H208" s="47">
        <v>7.3730000000000002</v>
      </c>
      <c r="I208" s="47">
        <v>9.1120000000000001</v>
      </c>
      <c r="J208" s="47">
        <v>371.87</v>
      </c>
      <c r="K208" s="46"/>
      <c r="L208" s="47">
        <v>8.7520000000000007</v>
      </c>
      <c r="M208" s="46"/>
      <c r="N208" s="47">
        <v>4259.6400000000003</v>
      </c>
      <c r="O208" s="47">
        <v>293.29899999999998</v>
      </c>
      <c r="P208" s="47">
        <v>38.68</v>
      </c>
      <c r="Q208" s="46"/>
      <c r="R208" s="47">
        <v>1447.32</v>
      </c>
      <c r="S208" s="48">
        <v>6436.0460000000003</v>
      </c>
      <c r="T208" s="456"/>
      <c r="U208" s="456">
        <f t="shared" si="22"/>
        <v>7.3730000000000002</v>
      </c>
      <c r="V208" s="231">
        <f t="shared" si="23"/>
        <v>6428.6730000000007</v>
      </c>
    </row>
    <row r="209" spans="1:22" ht="13.5" thickBot="1">
      <c r="A209" s="236" t="str">
        <f t="shared" si="18"/>
        <v>LATIN AMERICA EXPOther</v>
      </c>
      <c r="B209" s="233" t="str">
        <f t="shared" si="19"/>
        <v>LATIN AMERICA EXPTULIP</v>
      </c>
      <c r="C209" s="233" t="str">
        <f t="shared" si="20"/>
        <v>LATIN AMERICA EXP</v>
      </c>
      <c r="D209" s="233" t="str">
        <f t="shared" si="21"/>
        <v>TULIP</v>
      </c>
      <c r="E209" s="597"/>
      <c r="F209" s="452" t="s">
        <v>598</v>
      </c>
      <c r="G209" s="46"/>
      <c r="H209" s="46"/>
      <c r="I209" s="46"/>
      <c r="J209" s="47">
        <v>170.041</v>
      </c>
      <c r="K209" s="46"/>
      <c r="L209" s="46"/>
      <c r="M209" s="46"/>
      <c r="N209" s="46"/>
      <c r="O209" s="46"/>
      <c r="P209" s="46"/>
      <c r="Q209" s="47">
        <v>10.002000000000001</v>
      </c>
      <c r="R209" s="46"/>
      <c r="S209" s="48">
        <v>180.04300000000001</v>
      </c>
      <c r="T209" s="456"/>
      <c r="U209" s="456">
        <f t="shared" si="22"/>
        <v>0</v>
      </c>
      <c r="V209" s="231">
        <f t="shared" si="23"/>
        <v>180.04300000000001</v>
      </c>
    </row>
    <row r="210" spans="1:22" ht="13.5" thickBot="1">
      <c r="A210" s="236" t="str">
        <f t="shared" si="18"/>
        <v>LATIN AMERICA EXPWINSOR &amp; NEWTON</v>
      </c>
      <c r="B210" s="233" t="str">
        <f t="shared" si="19"/>
        <v>LATIN AMERICA EXPWINSOR &amp; NEWTON</v>
      </c>
      <c r="C210" s="233" t="str">
        <f t="shared" si="20"/>
        <v>LATIN AMERICA EXP</v>
      </c>
      <c r="D210" s="233" t="str">
        <f t="shared" si="21"/>
        <v>WINSOR &amp; NEWTON</v>
      </c>
      <c r="E210" s="597"/>
      <c r="F210" s="452" t="s">
        <v>68</v>
      </c>
      <c r="G210" s="47">
        <v>5979.57</v>
      </c>
      <c r="H210" s="47">
        <v>43956.09</v>
      </c>
      <c r="I210" s="47">
        <v>26153.81</v>
      </c>
      <c r="J210" s="47">
        <v>98960.98</v>
      </c>
      <c r="K210" s="47">
        <v>136869.35999999999</v>
      </c>
      <c r="L210" s="47">
        <v>145328.552</v>
      </c>
      <c r="M210" s="47">
        <v>103504.086</v>
      </c>
      <c r="N210" s="47">
        <v>139726.57</v>
      </c>
      <c r="O210" s="47">
        <v>77291.131999999998</v>
      </c>
      <c r="P210" s="47">
        <v>107110.74</v>
      </c>
      <c r="Q210" s="47">
        <v>28751.21</v>
      </c>
      <c r="R210" s="47">
        <v>193729.18100000001</v>
      </c>
      <c r="S210" s="48">
        <v>1107361.281</v>
      </c>
      <c r="T210" s="456"/>
      <c r="U210" s="456">
        <f t="shared" si="22"/>
        <v>49935.659999999996</v>
      </c>
      <c r="V210" s="231">
        <f t="shared" si="23"/>
        <v>1057425.621</v>
      </c>
    </row>
    <row r="211" spans="1:22" ht="13.5" thickBot="1">
      <c r="A211" s="236" t="str">
        <f t="shared" si="18"/>
        <v xml:space="preserve">LATIN AMERICA EXP </v>
      </c>
      <c r="B211" s="233" t="str">
        <f t="shared" si="19"/>
        <v>LATIN AMERICA EXPAll Brands</v>
      </c>
      <c r="C211" s="233" t="str">
        <f t="shared" si="20"/>
        <v>LATIN AMERICA EXP</v>
      </c>
      <c r="D211" s="233" t="str">
        <f t="shared" si="21"/>
        <v>All Brands</v>
      </c>
      <c r="E211" s="598"/>
      <c r="F211" s="197" t="s">
        <v>599</v>
      </c>
      <c r="G211" s="50">
        <v>28575.427</v>
      </c>
      <c r="H211" s="50">
        <v>72626.176999999996</v>
      </c>
      <c r="I211" s="50">
        <v>47668.072</v>
      </c>
      <c r="J211" s="50">
        <v>207125.63500000001</v>
      </c>
      <c r="K211" s="50">
        <v>204704.81400000001</v>
      </c>
      <c r="L211" s="50">
        <v>249084.277</v>
      </c>
      <c r="M211" s="50">
        <v>181941.302</v>
      </c>
      <c r="N211" s="50">
        <v>199962.06200000001</v>
      </c>
      <c r="O211" s="50">
        <v>121981.36</v>
      </c>
      <c r="P211" s="50">
        <v>186752.223</v>
      </c>
      <c r="Q211" s="50">
        <v>142433.72500000001</v>
      </c>
      <c r="R211" s="50">
        <v>229035.26</v>
      </c>
      <c r="S211" s="50">
        <v>1871890.334</v>
      </c>
      <c r="T211" s="456"/>
      <c r="U211" s="456">
        <f t="shared" si="22"/>
        <v>101201.60399999999</v>
      </c>
      <c r="V211" s="231">
        <f t="shared" si="23"/>
        <v>1770688.73</v>
      </c>
    </row>
    <row r="212" spans="1:22" ht="13.5" thickBot="1">
      <c r="A212" s="236" t="str">
        <f t="shared" si="18"/>
        <v>MEA EXPOther</v>
      </c>
      <c r="B212" s="233" t="str">
        <f t="shared" si="19"/>
        <v>MEA EXPCOMPONENTS</v>
      </c>
      <c r="C212" s="233" t="str">
        <f t="shared" si="20"/>
        <v>MEA EXP</v>
      </c>
      <c r="D212" s="233" t="str">
        <f t="shared" si="21"/>
        <v>COMPONENTS</v>
      </c>
      <c r="E212" s="588" t="s">
        <v>166</v>
      </c>
      <c r="F212" s="452" t="s">
        <v>589</v>
      </c>
      <c r="G212" s="46"/>
      <c r="H212" s="46"/>
      <c r="I212" s="46"/>
      <c r="J212" s="46"/>
      <c r="K212" s="47">
        <v>4.8079999999999998</v>
      </c>
      <c r="L212" s="47">
        <v>0.9</v>
      </c>
      <c r="M212" s="46"/>
      <c r="N212" s="47">
        <v>22.841999999999999</v>
      </c>
      <c r="O212" s="46"/>
      <c r="P212" s="46"/>
      <c r="Q212" s="46"/>
      <c r="R212" s="46"/>
      <c r="S212" s="48">
        <v>28.55</v>
      </c>
      <c r="T212" s="456"/>
      <c r="U212" s="456">
        <f t="shared" si="22"/>
        <v>0</v>
      </c>
      <c r="V212" s="231">
        <f t="shared" si="23"/>
        <v>28.55</v>
      </c>
    </row>
    <row r="213" spans="1:22" ht="13.5" thickBot="1">
      <c r="A213" s="236" t="str">
        <f t="shared" si="18"/>
        <v>MEA EXPCONTE A PARIS</v>
      </c>
      <c r="B213" s="233" t="str">
        <f t="shared" si="19"/>
        <v>MEA EXPCONTE A PARIS</v>
      </c>
      <c r="C213" s="233" t="str">
        <f t="shared" si="20"/>
        <v>MEA EXP</v>
      </c>
      <c r="D213" s="233" t="str">
        <f t="shared" si="21"/>
        <v>CONTE A PARIS</v>
      </c>
      <c r="E213" s="597"/>
      <c r="F213" s="452" t="s">
        <v>590</v>
      </c>
      <c r="G213" s="47">
        <v>588.66600000000005</v>
      </c>
      <c r="H213" s="47">
        <v>5635.5429999999997</v>
      </c>
      <c r="I213" s="47">
        <v>21675.686000000002</v>
      </c>
      <c r="J213" s="47">
        <v>567.28599999999994</v>
      </c>
      <c r="K213" s="47">
        <v>2016.3</v>
      </c>
      <c r="L213" s="47">
        <v>2318.645</v>
      </c>
      <c r="M213" s="47">
        <v>4310.3720000000003</v>
      </c>
      <c r="N213" s="47">
        <v>3376.826</v>
      </c>
      <c r="O213" s="47">
        <v>14265.179</v>
      </c>
      <c r="P213" s="47">
        <v>32847.771000000001</v>
      </c>
      <c r="Q213" s="47">
        <v>6130.6130000000003</v>
      </c>
      <c r="R213" s="47">
        <v>2509.7089999999998</v>
      </c>
      <c r="S213" s="48">
        <v>96242.596000000005</v>
      </c>
      <c r="T213" s="456"/>
      <c r="U213" s="456">
        <f t="shared" si="22"/>
        <v>6224.2089999999998</v>
      </c>
      <c r="V213" s="231">
        <f t="shared" si="23"/>
        <v>90018.387000000002</v>
      </c>
    </row>
    <row r="214" spans="1:22" ht="13.5" thickBot="1">
      <c r="A214" s="236" t="str">
        <f t="shared" si="18"/>
        <v>MEA EXPOther</v>
      </c>
      <c r="B214" s="233" t="str">
        <f t="shared" si="19"/>
        <v>MEA EXPCREDITS</v>
      </c>
      <c r="C214" s="233" t="str">
        <f t="shared" si="20"/>
        <v>MEA EXP</v>
      </c>
      <c r="D214" s="233" t="str">
        <f t="shared" si="21"/>
        <v>CREDITS</v>
      </c>
      <c r="E214" s="597"/>
      <c r="F214" s="452" t="s">
        <v>591</v>
      </c>
      <c r="G214" s="46"/>
      <c r="H214" s="46"/>
      <c r="I214" s="46"/>
      <c r="J214" s="46"/>
      <c r="K214" s="46"/>
      <c r="L214" s="46"/>
      <c r="M214" s="46"/>
      <c r="N214" s="47">
        <v>-2.9780000000000002</v>
      </c>
      <c r="O214" s="46"/>
      <c r="P214" s="46"/>
      <c r="Q214" s="47">
        <v>-88.822000000000003</v>
      </c>
      <c r="R214" s="47">
        <v>-36.249000000000002</v>
      </c>
      <c r="S214" s="48">
        <v>-128.04900000000001</v>
      </c>
      <c r="T214" s="456"/>
      <c r="U214" s="456">
        <f t="shared" si="22"/>
        <v>0</v>
      </c>
      <c r="V214" s="231">
        <f t="shared" si="23"/>
        <v>-128.04900000000001</v>
      </c>
    </row>
    <row r="215" spans="1:22" ht="13.5" thickBot="1">
      <c r="A215" s="236" t="str">
        <f t="shared" si="18"/>
        <v>MEA EXPL&amp;B</v>
      </c>
      <c r="B215" s="233" t="str">
        <f t="shared" si="19"/>
        <v>MEA EXPL&amp;B</v>
      </c>
      <c r="C215" s="233" t="str">
        <f t="shared" si="20"/>
        <v>MEA EXP</v>
      </c>
      <c r="D215" s="233" t="str">
        <f t="shared" si="21"/>
        <v>L&amp;B</v>
      </c>
      <c r="E215" s="597"/>
      <c r="F215" s="452" t="s">
        <v>55</v>
      </c>
      <c r="G215" s="47">
        <v>66213.392999999996</v>
      </c>
      <c r="H215" s="47">
        <v>52627.004999999997</v>
      </c>
      <c r="I215" s="47">
        <v>33712.362999999998</v>
      </c>
      <c r="J215" s="47">
        <v>41909.697</v>
      </c>
      <c r="K215" s="47">
        <v>120928.811</v>
      </c>
      <c r="L215" s="47">
        <v>69734.096999999994</v>
      </c>
      <c r="M215" s="47">
        <v>122943.76300000001</v>
      </c>
      <c r="N215" s="47">
        <v>92209.792000000001</v>
      </c>
      <c r="O215" s="47">
        <v>190384.24799999999</v>
      </c>
      <c r="P215" s="47">
        <v>7976.4809999999998</v>
      </c>
      <c r="Q215" s="47">
        <v>83142.566000000006</v>
      </c>
      <c r="R215" s="47">
        <v>40666.118999999999</v>
      </c>
      <c r="S215" s="48">
        <v>922448.33499999996</v>
      </c>
      <c r="T215" s="456"/>
      <c r="U215" s="456">
        <f t="shared" si="22"/>
        <v>118840.39799999999</v>
      </c>
      <c r="V215" s="231">
        <f t="shared" si="23"/>
        <v>803607.93699999992</v>
      </c>
    </row>
    <row r="216" spans="1:22" ht="13.5" thickBot="1">
      <c r="A216" s="236" t="str">
        <f t="shared" si="18"/>
        <v>MEA EXPLETRASET</v>
      </c>
      <c r="B216" s="233" t="str">
        <f t="shared" si="19"/>
        <v>MEA EXPLETRASET</v>
      </c>
      <c r="C216" s="233" t="str">
        <f t="shared" si="20"/>
        <v>MEA EXP</v>
      </c>
      <c r="D216" s="233" t="str">
        <f t="shared" si="21"/>
        <v>LETRASET</v>
      </c>
      <c r="E216" s="597"/>
      <c r="F216" s="452" t="s">
        <v>593</v>
      </c>
      <c r="G216" s="47">
        <v>6317.92</v>
      </c>
      <c r="H216" s="47">
        <v>26766.52</v>
      </c>
      <c r="I216" s="47">
        <v>20448.77</v>
      </c>
      <c r="J216" s="47">
        <v>15125.03</v>
      </c>
      <c r="K216" s="47">
        <v>3947.9169999999999</v>
      </c>
      <c r="L216" s="47">
        <v>52241.27</v>
      </c>
      <c r="M216" s="47">
        <v>16978.014999999999</v>
      </c>
      <c r="N216" s="47">
        <v>48908.3</v>
      </c>
      <c r="O216" s="47">
        <v>21903.75</v>
      </c>
      <c r="P216" s="47">
        <v>5692.31</v>
      </c>
      <c r="Q216" s="47">
        <v>43702.553</v>
      </c>
      <c r="R216" s="47">
        <v>6778.67</v>
      </c>
      <c r="S216" s="48">
        <v>268811.02500000002</v>
      </c>
      <c r="T216" s="456"/>
      <c r="U216" s="456">
        <f t="shared" si="22"/>
        <v>33084.44</v>
      </c>
      <c r="V216" s="231">
        <f t="shared" si="23"/>
        <v>235726.58500000002</v>
      </c>
    </row>
    <row r="217" spans="1:22" ht="13.5" thickBot="1">
      <c r="A217" s="236" t="str">
        <f t="shared" si="18"/>
        <v>MEA EXPLIQUITEX</v>
      </c>
      <c r="B217" s="233" t="str">
        <f t="shared" si="19"/>
        <v>MEA EXPLIQUITEX</v>
      </c>
      <c r="C217" s="233" t="str">
        <f t="shared" si="20"/>
        <v>MEA EXP</v>
      </c>
      <c r="D217" s="233" t="str">
        <f t="shared" si="21"/>
        <v>LIQUITEX</v>
      </c>
      <c r="E217" s="597"/>
      <c r="F217" s="452" t="s">
        <v>79</v>
      </c>
      <c r="G217" s="47">
        <v>42613.135000000002</v>
      </c>
      <c r="H217" s="47">
        <v>1223.4280000000001</v>
      </c>
      <c r="I217" s="47">
        <v>9227.6329999999998</v>
      </c>
      <c r="J217" s="47">
        <v>1024.4570000000001</v>
      </c>
      <c r="K217" s="47">
        <v>1564.1310000000001</v>
      </c>
      <c r="L217" s="47">
        <v>1770.499</v>
      </c>
      <c r="M217" s="47">
        <v>5169.643</v>
      </c>
      <c r="N217" s="47">
        <v>15715.92</v>
      </c>
      <c r="O217" s="47">
        <v>19436.133999999998</v>
      </c>
      <c r="P217" s="47">
        <v>71.995999999999995</v>
      </c>
      <c r="Q217" s="47">
        <v>29884.202000000001</v>
      </c>
      <c r="R217" s="47">
        <v>5489.5770000000002</v>
      </c>
      <c r="S217" s="48">
        <v>133190.755</v>
      </c>
      <c r="T217" s="456"/>
      <c r="U217" s="456">
        <f t="shared" si="22"/>
        <v>43836.563000000002</v>
      </c>
      <c r="V217" s="231">
        <f t="shared" si="23"/>
        <v>89354.19200000001</v>
      </c>
    </row>
    <row r="218" spans="1:22" ht="13.5" thickBot="1">
      <c r="A218" s="236" t="str">
        <f t="shared" si="18"/>
        <v>MEA EXPOther</v>
      </c>
      <c r="B218" s="233" t="str">
        <f t="shared" si="19"/>
        <v>MEA EXPMARKETING</v>
      </c>
      <c r="C218" s="233" t="str">
        <f t="shared" si="20"/>
        <v>MEA EXP</v>
      </c>
      <c r="D218" s="233" t="str">
        <f t="shared" si="21"/>
        <v>MARKETING</v>
      </c>
      <c r="E218" s="597"/>
      <c r="F218" s="452" t="s">
        <v>594</v>
      </c>
      <c r="G218" s="47">
        <v>0</v>
      </c>
      <c r="H218" s="47">
        <v>0</v>
      </c>
      <c r="I218" s="47">
        <v>0.01</v>
      </c>
      <c r="J218" s="47">
        <v>0</v>
      </c>
      <c r="K218" s="47">
        <v>0</v>
      </c>
      <c r="L218" s="47">
        <v>0</v>
      </c>
      <c r="M218" s="47">
        <v>0</v>
      </c>
      <c r="N218" s="47">
        <v>0.03</v>
      </c>
      <c r="O218" s="47">
        <v>0</v>
      </c>
      <c r="P218" s="47">
        <v>0.01</v>
      </c>
      <c r="Q218" s="47">
        <v>0</v>
      </c>
      <c r="R218" s="47">
        <v>0.12</v>
      </c>
      <c r="S218" s="48">
        <v>0.17</v>
      </c>
      <c r="T218" s="456"/>
      <c r="U218" s="456">
        <f t="shared" si="22"/>
        <v>0</v>
      </c>
      <c r="V218" s="231">
        <f t="shared" si="23"/>
        <v>0.17</v>
      </c>
    </row>
    <row r="219" spans="1:22" ht="13.5" thickBot="1">
      <c r="A219" s="236" t="str">
        <f t="shared" si="18"/>
        <v>MEA EXPOther</v>
      </c>
      <c r="B219" s="233" t="str">
        <f t="shared" si="19"/>
        <v>MEA EXPMODERN OPTIONS</v>
      </c>
      <c r="C219" s="233" t="str">
        <f t="shared" si="20"/>
        <v>MEA EXP</v>
      </c>
      <c r="D219" s="233" t="str">
        <f t="shared" si="21"/>
        <v>MODERN OPTIONS</v>
      </c>
      <c r="E219" s="597"/>
      <c r="F219" s="452" t="s">
        <v>596</v>
      </c>
      <c r="G219" s="47">
        <v>259.39800000000002</v>
      </c>
      <c r="H219" s="47">
        <v>246.03</v>
      </c>
      <c r="I219" s="47">
        <v>30.007999999999999</v>
      </c>
      <c r="J219" s="47">
        <v>23.42</v>
      </c>
      <c r="K219" s="47">
        <v>439.54500000000002</v>
      </c>
      <c r="L219" s="46"/>
      <c r="M219" s="47">
        <v>95.218000000000004</v>
      </c>
      <c r="N219" s="46"/>
      <c r="O219" s="47">
        <v>76.174999999999997</v>
      </c>
      <c r="P219" s="46"/>
      <c r="Q219" s="46"/>
      <c r="R219" s="46"/>
      <c r="S219" s="48">
        <v>1169.7940000000001</v>
      </c>
      <c r="T219" s="456"/>
      <c r="U219" s="456">
        <f t="shared" si="22"/>
        <v>505.428</v>
      </c>
      <c r="V219" s="231">
        <f t="shared" si="23"/>
        <v>664.3660000000001</v>
      </c>
    </row>
    <row r="220" spans="1:22" ht="13.5" thickBot="1">
      <c r="A220" s="236" t="str">
        <f t="shared" si="18"/>
        <v>MEA EXPREEVES</v>
      </c>
      <c r="B220" s="233" t="str">
        <f t="shared" si="19"/>
        <v>MEA EXPREEVES</v>
      </c>
      <c r="C220" s="233" t="str">
        <f t="shared" si="20"/>
        <v>MEA EXP</v>
      </c>
      <c r="D220" s="233" t="str">
        <f t="shared" si="21"/>
        <v>REEVES</v>
      </c>
      <c r="E220" s="597"/>
      <c r="F220" s="452" t="s">
        <v>173</v>
      </c>
      <c r="G220" s="47">
        <v>12862.01</v>
      </c>
      <c r="H220" s="47">
        <v>5067.2719999999999</v>
      </c>
      <c r="I220" s="47">
        <v>34693.017999999996</v>
      </c>
      <c r="J220" s="47">
        <v>23609.555</v>
      </c>
      <c r="K220" s="47">
        <v>48996.18</v>
      </c>
      <c r="L220" s="47">
        <v>9537.7999999999993</v>
      </c>
      <c r="M220" s="47">
        <v>6412.49</v>
      </c>
      <c r="N220" s="47">
        <v>55730.036</v>
      </c>
      <c r="O220" s="47">
        <v>17783.731</v>
      </c>
      <c r="P220" s="47">
        <v>88098.668000000005</v>
      </c>
      <c r="Q220" s="47">
        <v>31950.264999999999</v>
      </c>
      <c r="R220" s="47">
        <v>26864.338</v>
      </c>
      <c r="S220" s="48">
        <v>361605.36300000001</v>
      </c>
      <c r="T220" s="456"/>
      <c r="U220" s="456">
        <f t="shared" si="22"/>
        <v>17929.281999999999</v>
      </c>
      <c r="V220" s="231">
        <f t="shared" si="23"/>
        <v>343676.08100000001</v>
      </c>
    </row>
    <row r="221" spans="1:22" ht="13.5" thickBot="1">
      <c r="A221" s="236" t="str">
        <f t="shared" si="18"/>
        <v>MEA EXPSNAZAROO</v>
      </c>
      <c r="B221" s="233" t="str">
        <f t="shared" si="19"/>
        <v>MEA EXPSNAZAROO</v>
      </c>
      <c r="C221" s="233" t="str">
        <f t="shared" si="20"/>
        <v>MEA EXP</v>
      </c>
      <c r="D221" s="233" t="str">
        <f t="shared" si="21"/>
        <v>SNAZAROO</v>
      </c>
      <c r="E221" s="597"/>
      <c r="F221" s="452" t="s">
        <v>101</v>
      </c>
      <c r="G221" s="47">
        <v>6926.4030000000002</v>
      </c>
      <c r="H221" s="47">
        <v>5614.9620000000004</v>
      </c>
      <c r="I221" s="47">
        <v>7058.42</v>
      </c>
      <c r="J221" s="47">
        <v>3011.28</v>
      </c>
      <c r="K221" s="47">
        <v>8070.058</v>
      </c>
      <c r="L221" s="47">
        <v>3298.0749999999998</v>
      </c>
      <c r="M221" s="47">
        <v>5766.0730000000003</v>
      </c>
      <c r="N221" s="47">
        <v>1633.05</v>
      </c>
      <c r="O221" s="47">
        <v>180.65799999999999</v>
      </c>
      <c r="P221" s="47">
        <v>2281.66</v>
      </c>
      <c r="Q221" s="47">
        <v>15813.871999999999</v>
      </c>
      <c r="R221" s="47">
        <v>2673.0810000000001</v>
      </c>
      <c r="S221" s="48">
        <v>62327.591999999997</v>
      </c>
      <c r="T221" s="456"/>
      <c r="U221" s="456">
        <f t="shared" si="22"/>
        <v>12541.365000000002</v>
      </c>
      <c r="V221" s="231">
        <f t="shared" si="23"/>
        <v>49786.226999999999</v>
      </c>
    </row>
    <row r="222" spans="1:22" ht="13.5" thickBot="1">
      <c r="A222" s="236" t="str">
        <f t="shared" si="18"/>
        <v>MEA EXPOther</v>
      </c>
      <c r="B222" s="233" t="str">
        <f t="shared" si="19"/>
        <v>MEA EXPTULIP</v>
      </c>
      <c r="C222" s="233" t="str">
        <f t="shared" si="20"/>
        <v>MEA EXP</v>
      </c>
      <c r="D222" s="233" t="str">
        <f t="shared" si="21"/>
        <v>TULIP</v>
      </c>
      <c r="E222" s="597"/>
      <c r="F222" s="452" t="s">
        <v>598</v>
      </c>
      <c r="G222" s="47">
        <v>438.584</v>
      </c>
      <c r="H222" s="47">
        <v>477.029</v>
      </c>
      <c r="I222" s="47">
        <v>1800.5429999999999</v>
      </c>
      <c r="J222" s="47">
        <v>211.58600000000001</v>
      </c>
      <c r="K222" s="47">
        <v>5.3860000000000001</v>
      </c>
      <c r="L222" s="46"/>
      <c r="M222" s="47">
        <v>10</v>
      </c>
      <c r="N222" s="47">
        <v>53.901000000000003</v>
      </c>
      <c r="O222" s="46"/>
      <c r="P222" s="46"/>
      <c r="Q222" s="46"/>
      <c r="R222" s="46"/>
      <c r="S222" s="48">
        <v>2997.029</v>
      </c>
      <c r="T222" s="456"/>
      <c r="U222" s="456">
        <f t="shared" si="22"/>
        <v>915.61300000000006</v>
      </c>
      <c r="V222" s="231">
        <f t="shared" si="23"/>
        <v>2081.4160000000002</v>
      </c>
    </row>
    <row r="223" spans="1:22" ht="13.5" thickBot="1">
      <c r="A223" s="236" t="str">
        <f t="shared" si="18"/>
        <v>MEA EXPWINSOR &amp; NEWTON</v>
      </c>
      <c r="B223" s="233" t="str">
        <f t="shared" si="19"/>
        <v>MEA EXPWINSOR &amp; NEWTON</v>
      </c>
      <c r="C223" s="233" t="str">
        <f t="shared" si="20"/>
        <v>MEA EXP</v>
      </c>
      <c r="D223" s="233" t="str">
        <f t="shared" si="21"/>
        <v>WINSOR &amp; NEWTON</v>
      </c>
      <c r="E223" s="597"/>
      <c r="F223" s="452" t="s">
        <v>68</v>
      </c>
      <c r="G223" s="47">
        <v>52129.77</v>
      </c>
      <c r="H223" s="47">
        <v>128933.049</v>
      </c>
      <c r="I223" s="47">
        <v>97631.97</v>
      </c>
      <c r="J223" s="47">
        <v>156143.76800000001</v>
      </c>
      <c r="K223" s="47">
        <v>96191.99</v>
      </c>
      <c r="L223" s="47">
        <v>1955.7</v>
      </c>
      <c r="M223" s="47">
        <v>72870.812000000005</v>
      </c>
      <c r="N223" s="47">
        <v>226999.13</v>
      </c>
      <c r="O223" s="47">
        <v>91552.83</v>
      </c>
      <c r="P223" s="47">
        <v>421895.48</v>
      </c>
      <c r="Q223" s="47">
        <v>217306.52900000001</v>
      </c>
      <c r="R223" s="47">
        <v>83393.850999999995</v>
      </c>
      <c r="S223" s="48">
        <v>1647004.879</v>
      </c>
      <c r="T223" s="456"/>
      <c r="U223" s="456">
        <f t="shared" si="22"/>
        <v>181062.81899999999</v>
      </c>
      <c r="V223" s="231">
        <f t="shared" si="23"/>
        <v>1465942.06</v>
      </c>
    </row>
    <row r="224" spans="1:22" ht="13.5" thickBot="1">
      <c r="A224" s="236" t="str">
        <f t="shared" si="18"/>
        <v xml:space="preserve">MEA EXP </v>
      </c>
      <c r="B224" s="233" t="str">
        <f t="shared" si="19"/>
        <v>MEA EXPAll Brands</v>
      </c>
      <c r="C224" s="233" t="str">
        <f t="shared" si="20"/>
        <v>MEA EXP</v>
      </c>
      <c r="D224" s="233" t="str">
        <f t="shared" si="21"/>
        <v>All Brands</v>
      </c>
      <c r="E224" s="598"/>
      <c r="F224" s="197" t="s">
        <v>599</v>
      </c>
      <c r="G224" s="50">
        <v>188349.27900000001</v>
      </c>
      <c r="H224" s="50">
        <v>226590.83799999999</v>
      </c>
      <c r="I224" s="50">
        <v>226278.421</v>
      </c>
      <c r="J224" s="50">
        <v>241626.079</v>
      </c>
      <c r="K224" s="50">
        <v>282165.12599999999</v>
      </c>
      <c r="L224" s="50">
        <v>140856.986</v>
      </c>
      <c r="M224" s="50">
        <v>234556.386</v>
      </c>
      <c r="N224" s="50">
        <v>444646.84899999999</v>
      </c>
      <c r="O224" s="50">
        <v>355582.70500000002</v>
      </c>
      <c r="P224" s="50">
        <v>558864.37600000005</v>
      </c>
      <c r="Q224" s="50">
        <v>427841.77799999999</v>
      </c>
      <c r="R224" s="50">
        <v>168339.21599999999</v>
      </c>
      <c r="S224" s="50">
        <v>3495698.0389999999</v>
      </c>
      <c r="T224" s="456"/>
      <c r="U224" s="456">
        <f t="shared" si="22"/>
        <v>414940.11699999997</v>
      </c>
      <c r="V224" s="231">
        <f t="shared" si="23"/>
        <v>3080757.9219999998</v>
      </c>
    </row>
    <row r="225" spans="1:22" ht="13.5" thickBot="1">
      <c r="A225" s="236" t="str">
        <f t="shared" si="18"/>
        <v>NORDICSOther</v>
      </c>
      <c r="B225" s="233" t="str">
        <f t="shared" si="19"/>
        <v>NORDICSAIRFIX</v>
      </c>
      <c r="C225" s="233" t="str">
        <f t="shared" si="20"/>
        <v>NORDICS</v>
      </c>
      <c r="D225" s="233" t="str">
        <f t="shared" si="21"/>
        <v>AIRFIX</v>
      </c>
      <c r="E225" s="588" t="s">
        <v>159</v>
      </c>
      <c r="F225" s="452" t="s">
        <v>650</v>
      </c>
      <c r="G225" s="47">
        <v>536.45699999999999</v>
      </c>
      <c r="H225" s="47">
        <v>55663.09</v>
      </c>
      <c r="I225" s="47">
        <v>1498.78</v>
      </c>
      <c r="J225" s="47">
        <v>-2331.2530000000002</v>
      </c>
      <c r="K225" s="46"/>
      <c r="L225" s="46"/>
      <c r="M225" s="46"/>
      <c r="N225" s="46"/>
      <c r="O225" s="46"/>
      <c r="P225" s="46"/>
      <c r="Q225" s="46"/>
      <c r="R225" s="46"/>
      <c r="S225" s="48">
        <v>55367.074000000001</v>
      </c>
      <c r="T225" s="456"/>
      <c r="U225" s="456">
        <f t="shared" si="22"/>
        <v>56199.546999999999</v>
      </c>
      <c r="V225" s="231">
        <f t="shared" si="23"/>
        <v>-832.47299999999814</v>
      </c>
    </row>
    <row r="226" spans="1:22" ht="13.5" thickBot="1">
      <c r="A226" s="236" t="str">
        <f t="shared" si="18"/>
        <v>NORDICSOther</v>
      </c>
      <c r="B226" s="233" t="str">
        <f t="shared" si="19"/>
        <v>NORDICSARCHES</v>
      </c>
      <c r="C226" s="233" t="str">
        <f t="shared" si="20"/>
        <v>NORDICS</v>
      </c>
      <c r="D226" s="233" t="str">
        <f t="shared" si="21"/>
        <v>ARCHES</v>
      </c>
      <c r="E226" s="597"/>
      <c r="F226" s="452" t="s">
        <v>651</v>
      </c>
      <c r="G226" s="46"/>
      <c r="H226" s="46"/>
      <c r="I226" s="47">
        <v>357.51499999999999</v>
      </c>
      <c r="J226" s="47">
        <v>1133.423</v>
      </c>
      <c r="K226" s="47">
        <v>227.30699999999999</v>
      </c>
      <c r="L226" s="47">
        <v>374.77800000000002</v>
      </c>
      <c r="M226" s="47">
        <v>290.505</v>
      </c>
      <c r="N226" s="47">
        <v>111.02</v>
      </c>
      <c r="O226" s="47">
        <v>177.50800000000001</v>
      </c>
      <c r="P226" s="47">
        <v>379.36700000000002</v>
      </c>
      <c r="Q226" s="47">
        <v>453.79300000000001</v>
      </c>
      <c r="R226" s="47">
        <v>55.298000000000002</v>
      </c>
      <c r="S226" s="48">
        <v>3560.5140000000001</v>
      </c>
      <c r="T226" s="456"/>
      <c r="U226" s="456">
        <f t="shared" si="22"/>
        <v>0</v>
      </c>
      <c r="V226" s="231">
        <f t="shared" si="23"/>
        <v>3560.5140000000001</v>
      </c>
    </row>
    <row r="227" spans="1:22" ht="13.5" thickBot="1">
      <c r="A227" s="236" t="str">
        <f t="shared" si="18"/>
        <v>NORDICSOther</v>
      </c>
      <c r="B227" s="233" t="str">
        <f t="shared" si="19"/>
        <v>NORDICSBECKERS A</v>
      </c>
      <c r="C227" s="233" t="str">
        <f t="shared" si="20"/>
        <v>NORDICS</v>
      </c>
      <c r="D227" s="233" t="str">
        <f t="shared" si="21"/>
        <v>BECKERS A</v>
      </c>
      <c r="E227" s="597"/>
      <c r="F227" s="452" t="s">
        <v>652</v>
      </c>
      <c r="G227" s="47">
        <v>16281.779</v>
      </c>
      <c r="H227" s="47">
        <v>13851.749</v>
      </c>
      <c r="I227" s="47">
        <v>14468.834999999999</v>
      </c>
      <c r="J227" s="47">
        <v>13755.134</v>
      </c>
      <c r="K227" s="47">
        <v>11174.712</v>
      </c>
      <c r="L227" s="47">
        <v>8684.6849999999995</v>
      </c>
      <c r="M227" s="47">
        <v>12472.6</v>
      </c>
      <c r="N227" s="47">
        <v>14355.731</v>
      </c>
      <c r="O227" s="47">
        <v>17870.724999999999</v>
      </c>
      <c r="P227" s="47">
        <v>20756.142</v>
      </c>
      <c r="Q227" s="47">
        <v>15045.457</v>
      </c>
      <c r="R227" s="47">
        <v>10928.803</v>
      </c>
      <c r="S227" s="48">
        <v>169646.35200000001</v>
      </c>
      <c r="T227" s="456"/>
      <c r="U227" s="456">
        <f t="shared" si="22"/>
        <v>30133.527999999998</v>
      </c>
      <c r="V227" s="231">
        <f t="shared" si="23"/>
        <v>139512.82400000002</v>
      </c>
    </row>
    <row r="228" spans="1:22" ht="13.5" thickBot="1">
      <c r="A228" s="236" t="str">
        <f t="shared" si="18"/>
        <v>NORDICSOther</v>
      </c>
      <c r="B228" s="233" t="str">
        <f t="shared" si="19"/>
        <v>NORDICSCANSON</v>
      </c>
      <c r="C228" s="233" t="str">
        <f t="shared" si="20"/>
        <v>NORDICS</v>
      </c>
      <c r="D228" s="233" t="str">
        <f t="shared" si="21"/>
        <v>CANSON</v>
      </c>
      <c r="E228" s="597"/>
      <c r="F228" s="452" t="s">
        <v>653</v>
      </c>
      <c r="G228" s="47">
        <v>26641.946</v>
      </c>
      <c r="H228" s="47">
        <v>16911.687999999998</v>
      </c>
      <c r="I228" s="47">
        <v>18990.259999999998</v>
      </c>
      <c r="J228" s="47">
        <v>23277.238000000001</v>
      </c>
      <c r="K228" s="47">
        <v>20060.856</v>
      </c>
      <c r="L228" s="47">
        <v>13843.535</v>
      </c>
      <c r="M228" s="47">
        <v>10323.744000000001</v>
      </c>
      <c r="N228" s="47">
        <v>20191.39</v>
      </c>
      <c r="O228" s="47">
        <v>23428.376</v>
      </c>
      <c r="P228" s="47">
        <v>17920.449000000001</v>
      </c>
      <c r="Q228" s="47">
        <v>26210.652999999998</v>
      </c>
      <c r="R228" s="47">
        <v>15650.251</v>
      </c>
      <c r="S228" s="48">
        <v>233450.386</v>
      </c>
      <c r="T228" s="456"/>
      <c r="U228" s="456">
        <f t="shared" si="22"/>
        <v>43553.633999999998</v>
      </c>
      <c r="V228" s="231">
        <f t="shared" si="23"/>
        <v>189896.75200000001</v>
      </c>
    </row>
    <row r="229" spans="1:22" ht="13.5" thickBot="1">
      <c r="A229" s="236" t="str">
        <f t="shared" si="18"/>
        <v>NORDICSOther</v>
      </c>
      <c r="B229" s="233" t="str">
        <f t="shared" si="19"/>
        <v>NORDICSCERNIT</v>
      </c>
      <c r="C229" s="233" t="str">
        <f t="shared" si="20"/>
        <v>NORDICS</v>
      </c>
      <c r="D229" s="233" t="str">
        <f t="shared" si="21"/>
        <v>CERNIT</v>
      </c>
      <c r="E229" s="597"/>
      <c r="F229" s="452" t="s">
        <v>648</v>
      </c>
      <c r="G229" s="47">
        <v>4767.1289999999999</v>
      </c>
      <c r="H229" s="47">
        <v>4147.2730000000001</v>
      </c>
      <c r="I229" s="47">
        <v>4455.5150000000003</v>
      </c>
      <c r="J229" s="47">
        <v>4236.9939999999997</v>
      </c>
      <c r="K229" s="47">
        <v>5663.2439999999997</v>
      </c>
      <c r="L229" s="47">
        <v>1604.1790000000001</v>
      </c>
      <c r="M229" s="47">
        <v>3230.9360000000001</v>
      </c>
      <c r="N229" s="47">
        <v>4078.5749999999998</v>
      </c>
      <c r="O229" s="47">
        <v>8213.6260000000002</v>
      </c>
      <c r="P229" s="47">
        <v>9810.3989999999994</v>
      </c>
      <c r="Q229" s="47">
        <v>12224.985000000001</v>
      </c>
      <c r="R229" s="47">
        <v>9275.8639999999996</v>
      </c>
      <c r="S229" s="48">
        <v>71708.718999999997</v>
      </c>
      <c r="T229" s="456"/>
      <c r="U229" s="456">
        <f t="shared" si="22"/>
        <v>8914.402</v>
      </c>
      <c r="V229" s="231">
        <f t="shared" si="23"/>
        <v>62794.316999999995</v>
      </c>
    </row>
    <row r="230" spans="1:22" ht="13.5" thickBot="1">
      <c r="A230" s="236" t="str">
        <f t="shared" si="18"/>
        <v>NORDICSOther</v>
      </c>
      <c r="B230" s="233" t="str">
        <f t="shared" si="19"/>
        <v>NORDICSCOMPONENTS</v>
      </c>
      <c r="C230" s="233" t="str">
        <f t="shared" si="20"/>
        <v>NORDICS</v>
      </c>
      <c r="D230" s="233" t="str">
        <f t="shared" si="21"/>
        <v>COMPONENTS</v>
      </c>
      <c r="E230" s="597"/>
      <c r="F230" s="452" t="s">
        <v>589</v>
      </c>
      <c r="G230" s="47">
        <v>8.1069999999999993</v>
      </c>
      <c r="H230" s="47">
        <v>17.256</v>
      </c>
      <c r="I230" s="47">
        <v>41.543999999999997</v>
      </c>
      <c r="J230" s="47">
        <v>14.557</v>
      </c>
      <c r="K230" s="47">
        <v>22.899000000000001</v>
      </c>
      <c r="L230" s="47">
        <v>13.821</v>
      </c>
      <c r="M230" s="47">
        <v>72.974999999999994</v>
      </c>
      <c r="N230" s="47">
        <v>27.673999999999999</v>
      </c>
      <c r="O230" s="47">
        <v>47.984999999999999</v>
      </c>
      <c r="P230" s="47">
        <v>73.911000000000001</v>
      </c>
      <c r="Q230" s="47">
        <v>168.39099999999999</v>
      </c>
      <c r="R230" s="47">
        <v>40.264000000000003</v>
      </c>
      <c r="S230" s="48">
        <v>549.38400000000001</v>
      </c>
      <c r="T230" s="456"/>
      <c r="U230" s="456">
        <f t="shared" si="22"/>
        <v>25.363</v>
      </c>
      <c r="V230" s="231">
        <f t="shared" si="23"/>
        <v>524.02099999999996</v>
      </c>
    </row>
    <row r="231" spans="1:22" ht="13.5" thickBot="1">
      <c r="A231" s="236" t="str">
        <f t="shared" si="18"/>
        <v>NORDICSCONTE A PARIS</v>
      </c>
      <c r="B231" s="233" t="str">
        <f t="shared" si="19"/>
        <v>NORDICSCONTE A PARIS</v>
      </c>
      <c r="C231" s="233" t="str">
        <f t="shared" si="20"/>
        <v>NORDICS</v>
      </c>
      <c r="D231" s="233" t="str">
        <f t="shared" si="21"/>
        <v>CONTE A PARIS</v>
      </c>
      <c r="E231" s="597"/>
      <c r="F231" s="452" t="s">
        <v>590</v>
      </c>
      <c r="G231" s="47">
        <v>362.82600000000002</v>
      </c>
      <c r="H231" s="47">
        <v>340.25799999999998</v>
      </c>
      <c r="I231" s="47">
        <v>288.18799999999999</v>
      </c>
      <c r="J231" s="47">
        <v>1087.9849999999999</v>
      </c>
      <c r="K231" s="47">
        <v>1540.19</v>
      </c>
      <c r="L231" s="47">
        <v>675.38599999999997</v>
      </c>
      <c r="M231" s="47">
        <v>358.13299999999998</v>
      </c>
      <c r="N231" s="47">
        <v>358.77199999999999</v>
      </c>
      <c r="O231" s="47">
        <v>467.24599999999998</v>
      </c>
      <c r="P231" s="47">
        <v>418.64800000000002</v>
      </c>
      <c r="Q231" s="47">
        <v>797.25400000000002</v>
      </c>
      <c r="R231" s="47">
        <v>397.25</v>
      </c>
      <c r="S231" s="48">
        <v>7092.1360000000004</v>
      </c>
      <c r="T231" s="456"/>
      <c r="U231" s="456">
        <f t="shared" si="22"/>
        <v>703.08400000000006</v>
      </c>
      <c r="V231" s="231">
        <f t="shared" si="23"/>
        <v>6389.0520000000006</v>
      </c>
    </row>
    <row r="232" spans="1:22" ht="13.5" thickBot="1">
      <c r="A232" s="236" t="str">
        <f t="shared" si="18"/>
        <v>NORDICSOther</v>
      </c>
      <c r="B232" s="233" t="str">
        <f t="shared" si="19"/>
        <v>NORDICSCREAT'</v>
      </c>
      <c r="C232" s="233" t="str">
        <f t="shared" si="20"/>
        <v>NORDICS</v>
      </c>
      <c r="D232" s="233" t="str">
        <f t="shared" si="21"/>
        <v>CREAT'</v>
      </c>
      <c r="E232" s="597"/>
      <c r="F232" s="452" t="s">
        <v>610</v>
      </c>
      <c r="G232" s="46"/>
      <c r="H232" s="46"/>
      <c r="I232" s="46"/>
      <c r="J232" s="46"/>
      <c r="K232" s="46"/>
      <c r="L232" s="46"/>
      <c r="M232" s="47">
        <v>72.424000000000007</v>
      </c>
      <c r="N232" s="47">
        <v>3.2679999999999998</v>
      </c>
      <c r="O232" s="46"/>
      <c r="P232" s="46"/>
      <c r="Q232" s="46"/>
      <c r="R232" s="46"/>
      <c r="S232" s="48">
        <v>75.691999999999993</v>
      </c>
      <c r="T232" s="456"/>
      <c r="U232" s="456">
        <f t="shared" si="22"/>
        <v>0</v>
      </c>
      <c r="V232" s="231">
        <f t="shared" si="23"/>
        <v>75.691999999999993</v>
      </c>
    </row>
    <row r="233" spans="1:22" ht="13.5" thickBot="1">
      <c r="A233" s="236" t="str">
        <f t="shared" si="18"/>
        <v>NORDICSOther</v>
      </c>
      <c r="B233" s="233" t="str">
        <f t="shared" si="19"/>
        <v>NORDICSDARWI</v>
      </c>
      <c r="C233" s="233" t="str">
        <f t="shared" si="20"/>
        <v>NORDICS</v>
      </c>
      <c r="D233" s="233" t="str">
        <f t="shared" si="21"/>
        <v>DARWI</v>
      </c>
      <c r="E233" s="597"/>
      <c r="F233" s="452" t="s">
        <v>649</v>
      </c>
      <c r="G233" s="47">
        <v>78.155000000000001</v>
      </c>
      <c r="H233" s="47">
        <v>18.23</v>
      </c>
      <c r="I233" s="47">
        <v>113.78</v>
      </c>
      <c r="J233" s="47">
        <v>53.615000000000002</v>
      </c>
      <c r="K233" s="47">
        <v>43.018000000000001</v>
      </c>
      <c r="L233" s="47">
        <v>30.007000000000001</v>
      </c>
      <c r="M233" s="47">
        <v>94.429000000000002</v>
      </c>
      <c r="N233" s="47">
        <v>77.775999999999996</v>
      </c>
      <c r="O233" s="47">
        <v>133.721</v>
      </c>
      <c r="P233" s="47">
        <v>108.419</v>
      </c>
      <c r="Q233" s="47">
        <v>96.69</v>
      </c>
      <c r="R233" s="47">
        <v>66.856999999999999</v>
      </c>
      <c r="S233" s="48">
        <v>914.697</v>
      </c>
      <c r="T233" s="456"/>
      <c r="U233" s="456">
        <f t="shared" si="22"/>
        <v>96.385000000000005</v>
      </c>
      <c r="V233" s="231">
        <f t="shared" si="23"/>
        <v>818.31200000000001</v>
      </c>
    </row>
    <row r="234" spans="1:22" ht="13.5" thickBot="1">
      <c r="A234" s="236" t="str">
        <f t="shared" si="18"/>
        <v>NORDICSOther</v>
      </c>
      <c r="B234" s="233" t="str">
        <f t="shared" si="19"/>
        <v>NORDICSDEKORIMA</v>
      </c>
      <c r="C234" s="233" t="str">
        <f t="shared" si="20"/>
        <v>NORDICS</v>
      </c>
      <c r="D234" s="233" t="str">
        <f t="shared" si="21"/>
        <v>DEKORIMA</v>
      </c>
      <c r="E234" s="597"/>
      <c r="F234" s="452" t="s">
        <v>654</v>
      </c>
      <c r="G234" s="47">
        <v>32835.006999999998</v>
      </c>
      <c r="H234" s="47">
        <v>16198.313</v>
      </c>
      <c r="I234" s="47">
        <v>21137.535</v>
      </c>
      <c r="J234" s="47">
        <v>54421.152999999998</v>
      </c>
      <c r="K234" s="47">
        <v>33923.995000000003</v>
      </c>
      <c r="L234" s="47">
        <v>13364.844999999999</v>
      </c>
      <c r="M234" s="47">
        <v>13934.342000000001</v>
      </c>
      <c r="N234" s="47">
        <v>20122.901000000002</v>
      </c>
      <c r="O234" s="47">
        <v>35800.675999999999</v>
      </c>
      <c r="P234" s="47">
        <v>39965.230000000003</v>
      </c>
      <c r="Q234" s="47">
        <v>43698.557999999997</v>
      </c>
      <c r="R234" s="47">
        <v>36468.010999999999</v>
      </c>
      <c r="S234" s="48">
        <v>361870.56599999999</v>
      </c>
      <c r="T234" s="456"/>
      <c r="U234" s="456">
        <f t="shared" si="22"/>
        <v>49033.32</v>
      </c>
      <c r="V234" s="231">
        <f t="shared" si="23"/>
        <v>312837.24599999998</v>
      </c>
    </row>
    <row r="235" spans="1:22" ht="13.5" thickBot="1">
      <c r="A235" s="236" t="str">
        <f t="shared" si="18"/>
        <v>NORDICSOther</v>
      </c>
      <c r="B235" s="233" t="str">
        <f t="shared" si="19"/>
        <v>NORDICSDERWENT</v>
      </c>
      <c r="C235" s="233" t="str">
        <f t="shared" si="20"/>
        <v>NORDICS</v>
      </c>
      <c r="D235" s="233" t="str">
        <f t="shared" si="21"/>
        <v>DERWENT</v>
      </c>
      <c r="E235" s="597"/>
      <c r="F235" s="452" t="s">
        <v>612</v>
      </c>
      <c r="G235" s="47">
        <v>23818.076000000001</v>
      </c>
      <c r="H235" s="47">
        <v>14485.922</v>
      </c>
      <c r="I235" s="47">
        <v>17880.341</v>
      </c>
      <c r="J235" s="47">
        <v>22785.522000000001</v>
      </c>
      <c r="K235" s="47">
        <v>13816.922</v>
      </c>
      <c r="L235" s="47">
        <v>14981.744000000001</v>
      </c>
      <c r="M235" s="47">
        <v>12957.034</v>
      </c>
      <c r="N235" s="47">
        <v>33519.826000000001</v>
      </c>
      <c r="O235" s="47">
        <v>18059.707999999999</v>
      </c>
      <c r="P235" s="47">
        <v>27794.09</v>
      </c>
      <c r="Q235" s="47">
        <v>34590.016000000003</v>
      </c>
      <c r="R235" s="47">
        <v>55431.072999999997</v>
      </c>
      <c r="S235" s="48">
        <v>290120.27399999998</v>
      </c>
      <c r="T235" s="456"/>
      <c r="U235" s="456">
        <f t="shared" si="22"/>
        <v>38303.998</v>
      </c>
      <c r="V235" s="231">
        <f t="shared" si="23"/>
        <v>251816.27599999998</v>
      </c>
    </row>
    <row r="236" spans="1:22" ht="13.5" thickBot="1">
      <c r="A236" s="236" t="str">
        <f t="shared" si="18"/>
        <v>NORDICSOther</v>
      </c>
      <c r="B236" s="233" t="str">
        <f t="shared" si="19"/>
        <v>NORDICSDYLON</v>
      </c>
      <c r="C236" s="233" t="str">
        <f t="shared" si="20"/>
        <v>NORDICS</v>
      </c>
      <c r="D236" s="233" t="str">
        <f t="shared" si="21"/>
        <v>DYLON</v>
      </c>
      <c r="E236" s="597"/>
      <c r="F236" s="452" t="s">
        <v>655</v>
      </c>
      <c r="G236" s="46"/>
      <c r="H236" s="46"/>
      <c r="I236" s="46"/>
      <c r="J236" s="46"/>
      <c r="K236" s="46"/>
      <c r="L236" s="47">
        <v>323.16300000000001</v>
      </c>
      <c r="M236" s="46"/>
      <c r="N236" s="46"/>
      <c r="O236" s="46"/>
      <c r="P236" s="47">
        <v>129.16</v>
      </c>
      <c r="Q236" s="46"/>
      <c r="R236" s="46"/>
      <c r="S236" s="48">
        <v>452.32299999999998</v>
      </c>
      <c r="T236" s="456"/>
      <c r="U236" s="456">
        <f t="shared" si="22"/>
        <v>0</v>
      </c>
      <c r="V236" s="231">
        <f t="shared" si="23"/>
        <v>452.32299999999998</v>
      </c>
    </row>
    <row r="237" spans="1:22" ht="13.5" thickBot="1">
      <c r="A237" s="236" t="str">
        <f t="shared" si="18"/>
        <v>NORDICSOther</v>
      </c>
      <c r="B237" s="233" t="str">
        <f t="shared" si="19"/>
        <v>NORDICSHUMBROL</v>
      </c>
      <c r="C237" s="233" t="str">
        <f t="shared" si="20"/>
        <v>NORDICS</v>
      </c>
      <c r="D237" s="233" t="str">
        <f t="shared" si="21"/>
        <v>HUMBROL</v>
      </c>
      <c r="E237" s="597"/>
      <c r="F237" s="452" t="s">
        <v>631</v>
      </c>
      <c r="G237" s="47">
        <v>7370.6760000000004</v>
      </c>
      <c r="H237" s="47">
        <v>6006.8159999999998</v>
      </c>
      <c r="I237" s="47">
        <v>9005.4410000000007</v>
      </c>
      <c r="J237" s="47">
        <v>7759.924</v>
      </c>
      <c r="K237" s="47">
        <v>8659.35</v>
      </c>
      <c r="L237" s="47">
        <v>33167.332999999999</v>
      </c>
      <c r="M237" s="46"/>
      <c r="N237" s="47">
        <v>55.527000000000001</v>
      </c>
      <c r="O237" s="46"/>
      <c r="P237" s="46"/>
      <c r="Q237" s="46"/>
      <c r="R237" s="46"/>
      <c r="S237" s="48">
        <v>72025.066999999995</v>
      </c>
      <c r="T237" s="456"/>
      <c r="U237" s="456">
        <f t="shared" si="22"/>
        <v>13377.492</v>
      </c>
      <c r="V237" s="231">
        <f t="shared" si="23"/>
        <v>58647.574999999997</v>
      </c>
    </row>
    <row r="238" spans="1:22" ht="13.5" thickBot="1">
      <c r="A238" s="236" t="str">
        <f t="shared" si="18"/>
        <v>NORDICSL&amp;B</v>
      </c>
      <c r="B238" s="233" t="str">
        <f t="shared" si="19"/>
        <v>NORDICSL&amp;B</v>
      </c>
      <c r="C238" s="233" t="str">
        <f t="shared" si="20"/>
        <v>NORDICS</v>
      </c>
      <c r="D238" s="233" t="str">
        <f t="shared" si="21"/>
        <v>L&amp;B</v>
      </c>
      <c r="E238" s="597"/>
      <c r="F238" s="452" t="s">
        <v>55</v>
      </c>
      <c r="G238" s="47">
        <v>22968.973000000002</v>
      </c>
      <c r="H238" s="47">
        <v>60881.406999999999</v>
      </c>
      <c r="I238" s="47">
        <v>41060.190999999999</v>
      </c>
      <c r="J238" s="47">
        <v>26498.502</v>
      </c>
      <c r="K238" s="47">
        <v>28395.542000000001</v>
      </c>
      <c r="L238" s="47">
        <v>28485.626</v>
      </c>
      <c r="M238" s="47">
        <v>36661.247000000003</v>
      </c>
      <c r="N238" s="47">
        <v>41145.917999999998</v>
      </c>
      <c r="O238" s="47">
        <v>32963.735000000001</v>
      </c>
      <c r="P238" s="47">
        <v>50162.569000000003</v>
      </c>
      <c r="Q238" s="47">
        <v>62735.108</v>
      </c>
      <c r="R238" s="47">
        <v>37982.767</v>
      </c>
      <c r="S238" s="48">
        <v>469941.58500000002</v>
      </c>
      <c r="T238" s="456"/>
      <c r="U238" s="456">
        <f t="shared" si="22"/>
        <v>83850.38</v>
      </c>
      <c r="V238" s="231">
        <f t="shared" si="23"/>
        <v>386091.20500000002</v>
      </c>
    </row>
    <row r="239" spans="1:22" ht="13.5" thickBot="1">
      <c r="A239" s="236" t="str">
        <f t="shared" si="18"/>
        <v>NORDICSLETRASET</v>
      </c>
      <c r="B239" s="233" t="str">
        <f t="shared" si="19"/>
        <v>NORDICSLETRASET</v>
      </c>
      <c r="C239" s="233" t="str">
        <f t="shared" si="20"/>
        <v>NORDICS</v>
      </c>
      <c r="D239" s="233" t="str">
        <f t="shared" si="21"/>
        <v>LETRASET</v>
      </c>
      <c r="E239" s="597"/>
      <c r="F239" s="452" t="s">
        <v>593</v>
      </c>
      <c r="G239" s="47">
        <v>39096.254999999997</v>
      </c>
      <c r="H239" s="47">
        <v>36435.705000000002</v>
      </c>
      <c r="I239" s="47">
        <v>33854.635999999999</v>
      </c>
      <c r="J239" s="47">
        <v>30409.447</v>
      </c>
      <c r="K239" s="47">
        <v>43325.553999999996</v>
      </c>
      <c r="L239" s="47">
        <v>19324.280999999999</v>
      </c>
      <c r="M239" s="47">
        <v>17202.669000000002</v>
      </c>
      <c r="N239" s="47">
        <v>38087.769999999997</v>
      </c>
      <c r="O239" s="47">
        <v>50463.767</v>
      </c>
      <c r="P239" s="47">
        <v>59546</v>
      </c>
      <c r="Q239" s="47">
        <v>38037.870000000003</v>
      </c>
      <c r="R239" s="47">
        <v>41712.139000000003</v>
      </c>
      <c r="S239" s="48">
        <v>447496.09299999999</v>
      </c>
      <c r="T239" s="456"/>
      <c r="U239" s="456">
        <f t="shared" si="22"/>
        <v>75531.959999999992</v>
      </c>
      <c r="V239" s="231">
        <f t="shared" si="23"/>
        <v>371964.13300000003</v>
      </c>
    </row>
    <row r="240" spans="1:22" ht="13.5" thickBot="1">
      <c r="A240" s="236" t="str">
        <f t="shared" si="18"/>
        <v>NORDICSLIQUITEX</v>
      </c>
      <c r="B240" s="233" t="str">
        <f t="shared" si="19"/>
        <v>NORDICSLIQUITEX</v>
      </c>
      <c r="C240" s="233" t="str">
        <f t="shared" si="20"/>
        <v>NORDICS</v>
      </c>
      <c r="D240" s="233" t="str">
        <f t="shared" si="21"/>
        <v>LIQUITEX</v>
      </c>
      <c r="E240" s="597"/>
      <c r="F240" s="452" t="s">
        <v>79</v>
      </c>
      <c r="G240" s="47">
        <v>22535.936000000002</v>
      </c>
      <c r="H240" s="47">
        <v>25585.4</v>
      </c>
      <c r="I240" s="47">
        <v>32441.383000000002</v>
      </c>
      <c r="J240" s="47">
        <v>36604.292000000001</v>
      </c>
      <c r="K240" s="47">
        <v>31456.216</v>
      </c>
      <c r="L240" s="47">
        <v>26758.804</v>
      </c>
      <c r="M240" s="47">
        <v>29979.525000000001</v>
      </c>
      <c r="N240" s="47">
        <v>39680.623</v>
      </c>
      <c r="O240" s="47">
        <v>42563.002</v>
      </c>
      <c r="P240" s="47">
        <v>39216.427000000003</v>
      </c>
      <c r="Q240" s="47">
        <v>49741.061999999998</v>
      </c>
      <c r="R240" s="47">
        <v>38252.010999999999</v>
      </c>
      <c r="S240" s="48">
        <v>414814.68099999998</v>
      </c>
      <c r="T240" s="456"/>
      <c r="U240" s="456">
        <f t="shared" si="22"/>
        <v>48121.336000000003</v>
      </c>
      <c r="V240" s="231">
        <f t="shared" si="23"/>
        <v>366693.34499999997</v>
      </c>
    </row>
    <row r="241" spans="1:22" ht="13.5" thickBot="1">
      <c r="A241" s="236" t="str">
        <f t="shared" si="18"/>
        <v>NORDICSOther</v>
      </c>
      <c r="B241" s="233" t="str">
        <f t="shared" si="19"/>
        <v>NORDICSMARKETING</v>
      </c>
      <c r="C241" s="233" t="str">
        <f t="shared" si="20"/>
        <v>NORDICS</v>
      </c>
      <c r="D241" s="233" t="str">
        <f t="shared" si="21"/>
        <v>MARKETING</v>
      </c>
      <c r="E241" s="597"/>
      <c r="F241" s="452" t="s">
        <v>594</v>
      </c>
      <c r="G241" s="47">
        <v>177.535</v>
      </c>
      <c r="H241" s="47">
        <v>21.132999999999999</v>
      </c>
      <c r="I241" s="47">
        <v>494.47800000000001</v>
      </c>
      <c r="J241" s="47">
        <v>136.37299999999999</v>
      </c>
      <c r="K241" s="47">
        <v>1596.7860000000001</v>
      </c>
      <c r="L241" s="47">
        <v>372.755</v>
      </c>
      <c r="M241" s="47">
        <v>1224.1500000000001</v>
      </c>
      <c r="N241" s="47">
        <v>6071.6469999999999</v>
      </c>
      <c r="O241" s="47">
        <v>1067.5429999999999</v>
      </c>
      <c r="P241" s="47">
        <v>98.897000000000006</v>
      </c>
      <c r="Q241" s="47">
        <v>11.394</v>
      </c>
      <c r="R241" s="47">
        <v>110.18600000000001</v>
      </c>
      <c r="S241" s="48">
        <v>11382.877</v>
      </c>
      <c r="T241" s="456"/>
      <c r="U241" s="456">
        <f t="shared" si="22"/>
        <v>198.66800000000001</v>
      </c>
      <c r="V241" s="231">
        <f t="shared" si="23"/>
        <v>11184.209000000001</v>
      </c>
    </row>
    <row r="242" spans="1:22" ht="13.5" thickBot="1">
      <c r="A242" s="236" t="str">
        <f t="shared" si="18"/>
        <v>NORDICSOther</v>
      </c>
      <c r="B242" s="233" t="str">
        <f t="shared" si="19"/>
        <v>NORDICSMONTVAL</v>
      </c>
      <c r="C242" s="233" t="str">
        <f t="shared" si="20"/>
        <v>NORDICS</v>
      </c>
      <c r="D242" s="233" t="str">
        <f t="shared" si="21"/>
        <v>MONTVAL</v>
      </c>
      <c r="E242" s="597"/>
      <c r="F242" s="452" t="s">
        <v>656</v>
      </c>
      <c r="G242" s="47">
        <v>666.11800000000005</v>
      </c>
      <c r="H242" s="47">
        <v>1105.394</v>
      </c>
      <c r="I242" s="47">
        <v>119.657</v>
      </c>
      <c r="J242" s="47">
        <v>12.159000000000001</v>
      </c>
      <c r="K242" s="46"/>
      <c r="L242" s="46"/>
      <c r="M242" s="46"/>
      <c r="N242" s="46"/>
      <c r="O242" s="47">
        <v>437.89</v>
      </c>
      <c r="P242" s="46"/>
      <c r="Q242" s="46"/>
      <c r="R242" s="47">
        <v>94.575000000000003</v>
      </c>
      <c r="S242" s="48">
        <v>2435.7930000000001</v>
      </c>
      <c r="T242" s="456"/>
      <c r="U242" s="456">
        <f t="shared" si="22"/>
        <v>1771.5120000000002</v>
      </c>
      <c r="V242" s="231">
        <f t="shared" si="23"/>
        <v>664.28099999999995</v>
      </c>
    </row>
    <row r="243" spans="1:22" ht="13.5" thickBot="1">
      <c r="A243" s="236" t="str">
        <f t="shared" si="18"/>
        <v>NORDICSOther</v>
      </c>
      <c r="B243" s="233" t="str">
        <f t="shared" si="19"/>
        <v>NORDICSOTHER</v>
      </c>
      <c r="C243" s="233" t="str">
        <f t="shared" si="20"/>
        <v>NORDICS</v>
      </c>
      <c r="D243" s="233" t="str">
        <f t="shared" si="21"/>
        <v>OTHER</v>
      </c>
      <c r="E243" s="597"/>
      <c r="F243" s="452" t="s">
        <v>77</v>
      </c>
      <c r="G243" s="47">
        <v>12687.906999999999</v>
      </c>
      <c r="H243" s="47">
        <v>6828.1959999999999</v>
      </c>
      <c r="I243" s="47">
        <v>3424.2689999999998</v>
      </c>
      <c r="J243" s="47">
        <v>1666.047</v>
      </c>
      <c r="K243" s="47">
        <v>1496.5930000000001</v>
      </c>
      <c r="L243" s="47">
        <v>1658.7070000000001</v>
      </c>
      <c r="M243" s="47">
        <v>12005.047</v>
      </c>
      <c r="N243" s="47">
        <v>1581.86</v>
      </c>
      <c r="O243" s="47">
        <v>10792.496999999999</v>
      </c>
      <c r="P243" s="47">
        <v>1487.537</v>
      </c>
      <c r="Q243" s="47">
        <v>4284.32</v>
      </c>
      <c r="R243" s="47">
        <v>1638.3989999999999</v>
      </c>
      <c r="S243" s="48">
        <v>59551.379000000001</v>
      </c>
      <c r="T243" s="456"/>
      <c r="U243" s="456">
        <f t="shared" si="22"/>
        <v>19516.102999999999</v>
      </c>
      <c r="V243" s="231">
        <f t="shared" si="23"/>
        <v>40035.275999999998</v>
      </c>
    </row>
    <row r="244" spans="1:22" ht="13.5" thickBot="1">
      <c r="A244" s="236" t="str">
        <f t="shared" si="18"/>
        <v>NORDICSOther</v>
      </c>
      <c r="B244" s="233" t="str">
        <f t="shared" si="19"/>
        <v>NORDICSOTHER BRANDS</v>
      </c>
      <c r="C244" s="233" t="str">
        <f t="shared" si="20"/>
        <v>NORDICS</v>
      </c>
      <c r="D244" s="233" t="str">
        <f t="shared" si="21"/>
        <v>OTHER BRANDS</v>
      </c>
      <c r="E244" s="597"/>
      <c r="F244" s="452" t="s">
        <v>621</v>
      </c>
      <c r="G244" s="47">
        <v>46.371000000000002</v>
      </c>
      <c r="H244" s="47">
        <v>12.984</v>
      </c>
      <c r="I244" s="47">
        <v>32.962000000000003</v>
      </c>
      <c r="J244" s="46"/>
      <c r="K244" s="47">
        <v>85.323999999999998</v>
      </c>
      <c r="L244" s="46"/>
      <c r="M244" s="47">
        <v>92.861000000000004</v>
      </c>
      <c r="N244" s="47">
        <v>21.832999999999998</v>
      </c>
      <c r="O244" s="47">
        <v>101.67100000000001</v>
      </c>
      <c r="P244" s="46"/>
      <c r="Q244" s="47">
        <v>120.56699999999999</v>
      </c>
      <c r="R244" s="46"/>
      <c r="S244" s="48">
        <v>514.57299999999998</v>
      </c>
      <c r="T244" s="456"/>
      <c r="U244" s="456">
        <f t="shared" si="22"/>
        <v>59.355000000000004</v>
      </c>
      <c r="V244" s="231">
        <f t="shared" si="23"/>
        <v>455.21799999999996</v>
      </c>
    </row>
    <row r="245" spans="1:22" ht="13.5" thickBot="1">
      <c r="A245" s="236" t="str">
        <f t="shared" si="18"/>
        <v>NORDICSOther</v>
      </c>
      <c r="B245" s="233" t="str">
        <f t="shared" si="19"/>
        <v>NORDICSOWN BRAND</v>
      </c>
      <c r="C245" s="233" t="str">
        <f t="shared" si="20"/>
        <v>NORDICS</v>
      </c>
      <c r="D245" s="233" t="str">
        <f t="shared" si="21"/>
        <v>OWN BRAND</v>
      </c>
      <c r="E245" s="597"/>
      <c r="F245" s="452" t="s">
        <v>657</v>
      </c>
      <c r="G245" s="46"/>
      <c r="H245" s="46"/>
      <c r="I245" s="46"/>
      <c r="J245" s="46"/>
      <c r="K245" s="46"/>
      <c r="L245" s="47">
        <v>6990.9560000000001</v>
      </c>
      <c r="M245" s="46"/>
      <c r="N245" s="47">
        <v>-6990.9560000000001</v>
      </c>
      <c r="O245" s="46"/>
      <c r="P245" s="47">
        <v>9587.5959999999995</v>
      </c>
      <c r="Q245" s="47">
        <v>1997.4159999999999</v>
      </c>
      <c r="R245" s="47">
        <v>4394.3149999999996</v>
      </c>
      <c r="S245" s="48">
        <v>15979.326999999999</v>
      </c>
      <c r="T245" s="456"/>
      <c r="U245" s="456">
        <f t="shared" si="22"/>
        <v>0</v>
      </c>
      <c r="V245" s="231">
        <f t="shared" si="23"/>
        <v>15979.326999999999</v>
      </c>
    </row>
    <row r="246" spans="1:22" ht="13.5" thickBot="1">
      <c r="A246" s="236" t="str">
        <f t="shared" si="18"/>
        <v>NORDICSREEVES</v>
      </c>
      <c r="B246" s="233" t="str">
        <f t="shared" si="19"/>
        <v>NORDICSREEVES</v>
      </c>
      <c r="C246" s="233" t="str">
        <f t="shared" si="20"/>
        <v>NORDICS</v>
      </c>
      <c r="D246" s="233" t="str">
        <f t="shared" si="21"/>
        <v>REEVES</v>
      </c>
      <c r="E246" s="597"/>
      <c r="F246" s="452" t="s">
        <v>173</v>
      </c>
      <c r="G246" s="47">
        <v>21411.966</v>
      </c>
      <c r="H246" s="47">
        <v>40459.322</v>
      </c>
      <c r="I246" s="47">
        <v>21832.526000000002</v>
      </c>
      <c r="J246" s="47">
        <v>6199.6840000000002</v>
      </c>
      <c r="K246" s="47">
        <v>13448.954</v>
      </c>
      <c r="L246" s="47">
        <v>14709.993</v>
      </c>
      <c r="M246" s="47">
        <v>17544.235000000001</v>
      </c>
      <c r="N246" s="47">
        <v>17199.309000000001</v>
      </c>
      <c r="O246" s="47">
        <v>29997.642</v>
      </c>
      <c r="P246" s="47">
        <v>21088.012999999999</v>
      </c>
      <c r="Q246" s="47">
        <v>18124.947</v>
      </c>
      <c r="R246" s="47">
        <v>23362.720000000001</v>
      </c>
      <c r="S246" s="48">
        <v>245379.31099999999</v>
      </c>
      <c r="T246" s="456"/>
      <c r="U246" s="456">
        <f t="shared" si="22"/>
        <v>61871.288</v>
      </c>
      <c r="V246" s="231">
        <f t="shared" si="23"/>
        <v>183508.02299999999</v>
      </c>
    </row>
    <row r="247" spans="1:22" ht="13.5" thickBot="1">
      <c r="A247" s="236" t="str">
        <f t="shared" si="18"/>
        <v>NORDICSOther</v>
      </c>
      <c r="B247" s="233" t="str">
        <f t="shared" si="19"/>
        <v>NORDICSSANG ART</v>
      </c>
      <c r="C247" s="233" t="str">
        <f t="shared" si="20"/>
        <v>NORDICS</v>
      </c>
      <c r="D247" s="233" t="str">
        <f t="shared" si="21"/>
        <v>SANG ART</v>
      </c>
      <c r="E247" s="597"/>
      <c r="F247" s="452" t="s">
        <v>658</v>
      </c>
      <c r="G247" s="47">
        <v>3382.9189999999999</v>
      </c>
      <c r="H247" s="47">
        <v>2639.953</v>
      </c>
      <c r="I247" s="47">
        <v>2811.5659999999998</v>
      </c>
      <c r="J247" s="47">
        <v>9973.4410000000007</v>
      </c>
      <c r="K247" s="47">
        <v>12410.208000000001</v>
      </c>
      <c r="L247" s="47">
        <v>27443.898000000001</v>
      </c>
      <c r="M247" s="47">
        <v>23812.857</v>
      </c>
      <c r="N247" s="47">
        <v>3049.4430000000002</v>
      </c>
      <c r="O247" s="47">
        <v>15163.694</v>
      </c>
      <c r="P247" s="47">
        <v>10764.036</v>
      </c>
      <c r="Q247" s="47">
        <v>17387</v>
      </c>
      <c r="R247" s="47">
        <v>36039.908000000003</v>
      </c>
      <c r="S247" s="48">
        <v>164878.92300000001</v>
      </c>
      <c r="T247" s="456"/>
      <c r="U247" s="456">
        <f t="shared" si="22"/>
        <v>6022.8719999999994</v>
      </c>
      <c r="V247" s="231">
        <f t="shared" si="23"/>
        <v>158856.05100000001</v>
      </c>
    </row>
    <row r="248" spans="1:22" ht="13.5" thickBot="1">
      <c r="A248" s="236" t="str">
        <f t="shared" si="18"/>
        <v>NORDICSSNAZAROO</v>
      </c>
      <c r="B248" s="233" t="str">
        <f t="shared" si="19"/>
        <v>NORDICSSNAZAROO</v>
      </c>
      <c r="C248" s="233" t="str">
        <f t="shared" si="20"/>
        <v>NORDICS</v>
      </c>
      <c r="D248" s="233" t="str">
        <f t="shared" si="21"/>
        <v>SNAZAROO</v>
      </c>
      <c r="E248" s="597"/>
      <c r="F248" s="452" t="s">
        <v>101</v>
      </c>
      <c r="G248" s="47">
        <v>8712.7540000000008</v>
      </c>
      <c r="H248" s="47">
        <v>7044.1390000000001</v>
      </c>
      <c r="I248" s="47">
        <v>7800.9340000000002</v>
      </c>
      <c r="J248" s="47">
        <v>16567.421999999999</v>
      </c>
      <c r="K248" s="47">
        <v>14520.571</v>
      </c>
      <c r="L248" s="47">
        <v>6422.4229999999998</v>
      </c>
      <c r="M248" s="47">
        <v>22148.185000000001</v>
      </c>
      <c r="N248" s="47">
        <v>28260.084999999999</v>
      </c>
      <c r="O248" s="47">
        <v>11505.627</v>
      </c>
      <c r="P248" s="47">
        <v>33041.718999999997</v>
      </c>
      <c r="Q248" s="47">
        <v>27446.186000000002</v>
      </c>
      <c r="R248" s="47">
        <v>12804.907999999999</v>
      </c>
      <c r="S248" s="48">
        <v>196274.95300000001</v>
      </c>
      <c r="T248" s="456"/>
      <c r="U248" s="456">
        <f t="shared" si="22"/>
        <v>15756.893</v>
      </c>
      <c r="V248" s="231">
        <f t="shared" si="23"/>
        <v>180518.06</v>
      </c>
    </row>
    <row r="249" spans="1:22" ht="13.5" thickBot="1">
      <c r="A249" s="236" t="str">
        <f t="shared" si="18"/>
        <v>NORDICSOther</v>
      </c>
      <c r="B249" s="233" t="str">
        <f t="shared" si="19"/>
        <v>NORDICSSTAPLES</v>
      </c>
      <c r="C249" s="233" t="str">
        <f t="shared" si="20"/>
        <v>NORDICS</v>
      </c>
      <c r="D249" s="233" t="str">
        <f t="shared" si="21"/>
        <v>STAPLES</v>
      </c>
      <c r="E249" s="597"/>
      <c r="F249" s="452" t="s">
        <v>659</v>
      </c>
      <c r="G249" s="47">
        <v>3519.6219999999998</v>
      </c>
      <c r="H249" s="47">
        <v>2613.4549999999999</v>
      </c>
      <c r="I249" s="47">
        <v>3936.49</v>
      </c>
      <c r="J249" s="47">
        <v>1328.4929999999999</v>
      </c>
      <c r="K249" s="47">
        <v>1045.0820000000001</v>
      </c>
      <c r="L249" s="46"/>
      <c r="M249" s="47">
        <v>890.64</v>
      </c>
      <c r="N249" s="47">
        <v>5507.2889999999998</v>
      </c>
      <c r="O249" s="46"/>
      <c r="P249" s="47">
        <v>6349.66</v>
      </c>
      <c r="Q249" s="47">
        <v>8895.0069999999996</v>
      </c>
      <c r="R249" s="47">
        <v>683.35900000000004</v>
      </c>
      <c r="S249" s="48">
        <v>34769.097000000002</v>
      </c>
      <c r="T249" s="456"/>
      <c r="U249" s="456">
        <f t="shared" si="22"/>
        <v>6133.0769999999993</v>
      </c>
      <c r="V249" s="231">
        <f t="shared" si="23"/>
        <v>28636.020000000004</v>
      </c>
    </row>
    <row r="250" spans="1:22" ht="13.5" thickBot="1">
      <c r="A250" s="236" t="str">
        <f t="shared" si="18"/>
        <v>NORDICSOther</v>
      </c>
      <c r="B250" s="233" t="str">
        <f t="shared" si="19"/>
        <v>NORDICSTULIP</v>
      </c>
      <c r="C250" s="233" t="str">
        <f t="shared" si="20"/>
        <v>NORDICS</v>
      </c>
      <c r="D250" s="233" t="str">
        <f t="shared" si="21"/>
        <v>TULIP</v>
      </c>
      <c r="E250" s="597"/>
      <c r="F250" s="452" t="s">
        <v>598</v>
      </c>
      <c r="G250" s="47">
        <v>51.847000000000001</v>
      </c>
      <c r="H250" s="47">
        <v>207.38800000000001</v>
      </c>
      <c r="I250" s="47">
        <v>159.47999999999999</v>
      </c>
      <c r="J250" s="47">
        <v>51.847000000000001</v>
      </c>
      <c r="K250" s="46"/>
      <c r="L250" s="47">
        <v>60.561999999999998</v>
      </c>
      <c r="M250" s="46"/>
      <c r="N250" s="46"/>
      <c r="O250" s="47">
        <v>272.53100000000001</v>
      </c>
      <c r="P250" s="46"/>
      <c r="Q250" s="46"/>
      <c r="R250" s="46"/>
      <c r="S250" s="48">
        <v>803.65499999999997</v>
      </c>
      <c r="T250" s="456"/>
      <c r="U250" s="456">
        <f t="shared" si="22"/>
        <v>259.23500000000001</v>
      </c>
      <c r="V250" s="231">
        <f t="shared" si="23"/>
        <v>544.41999999999996</v>
      </c>
    </row>
    <row r="251" spans="1:22" ht="13.5" thickBot="1">
      <c r="A251" s="236" t="str">
        <f t="shared" si="18"/>
        <v>NORDICSOther</v>
      </c>
      <c r="B251" s="233" t="str">
        <f t="shared" si="19"/>
        <v>NORDICSWALTER FOSTER</v>
      </c>
      <c r="C251" s="233" t="str">
        <f t="shared" si="20"/>
        <v>NORDICS</v>
      </c>
      <c r="D251" s="233" t="str">
        <f t="shared" si="21"/>
        <v>WALTER FOSTER</v>
      </c>
      <c r="E251" s="597"/>
      <c r="F251" s="452" t="s">
        <v>660</v>
      </c>
      <c r="G251" s="47">
        <v>38.377000000000002</v>
      </c>
      <c r="H251" s="47">
        <v>12.217000000000001</v>
      </c>
      <c r="I251" s="47">
        <v>30.402000000000001</v>
      </c>
      <c r="J251" s="46"/>
      <c r="K251" s="47">
        <v>11.707000000000001</v>
      </c>
      <c r="L251" s="47">
        <v>11.707000000000001</v>
      </c>
      <c r="M251" s="47">
        <v>7.4039999999999999</v>
      </c>
      <c r="N251" s="46"/>
      <c r="O251" s="47">
        <v>11.106</v>
      </c>
      <c r="P251" s="46"/>
      <c r="Q251" s="47">
        <v>4.3029999999999999</v>
      </c>
      <c r="R251" s="46"/>
      <c r="S251" s="48">
        <v>127.223</v>
      </c>
      <c r="T251" s="456"/>
      <c r="U251" s="456">
        <f t="shared" si="22"/>
        <v>50.594000000000001</v>
      </c>
      <c r="V251" s="231">
        <f t="shared" si="23"/>
        <v>76.628999999999991</v>
      </c>
    </row>
    <row r="252" spans="1:22" ht="13.5" thickBot="1">
      <c r="A252" s="236" t="str">
        <f t="shared" si="18"/>
        <v>NORDICSWINSOR &amp; NEWTON</v>
      </c>
      <c r="B252" s="233" t="str">
        <f t="shared" si="19"/>
        <v>NORDICSWINSOR &amp; NEWTON</v>
      </c>
      <c r="C252" s="233" t="str">
        <f t="shared" si="20"/>
        <v>NORDICS</v>
      </c>
      <c r="D252" s="233" t="str">
        <f t="shared" si="21"/>
        <v>WINSOR &amp; NEWTON</v>
      </c>
      <c r="E252" s="597"/>
      <c r="F252" s="452" t="s">
        <v>68</v>
      </c>
      <c r="G252" s="47">
        <v>84134.562999999995</v>
      </c>
      <c r="H252" s="47">
        <v>106942.776</v>
      </c>
      <c r="I252" s="47">
        <v>112391.87</v>
      </c>
      <c r="J252" s="47">
        <v>101637.87300000001</v>
      </c>
      <c r="K252" s="47">
        <v>79723.573999999993</v>
      </c>
      <c r="L252" s="47">
        <v>85989.452999999994</v>
      </c>
      <c r="M252" s="47">
        <v>81890.680999999997</v>
      </c>
      <c r="N252" s="47">
        <v>111239.01300000001</v>
      </c>
      <c r="O252" s="47">
        <v>146682.23499999999</v>
      </c>
      <c r="P252" s="47">
        <v>127758.674</v>
      </c>
      <c r="Q252" s="47">
        <v>117664.94899999999</v>
      </c>
      <c r="R252" s="47">
        <v>94911.402000000002</v>
      </c>
      <c r="S252" s="48">
        <v>1250967.0630000001</v>
      </c>
      <c r="T252" s="456"/>
      <c r="U252" s="456">
        <f t="shared" si="22"/>
        <v>191077.33899999998</v>
      </c>
      <c r="V252" s="231">
        <f t="shared" si="23"/>
        <v>1059889.7240000002</v>
      </c>
    </row>
    <row r="253" spans="1:22" ht="13.5" thickBot="1">
      <c r="A253" s="236" t="str">
        <f t="shared" si="18"/>
        <v xml:space="preserve">NORDICS </v>
      </c>
      <c r="B253" s="233" t="str">
        <f t="shared" si="19"/>
        <v>NORDICSAll Brands</v>
      </c>
      <c r="C253" s="233" t="str">
        <f t="shared" si="20"/>
        <v>NORDICS</v>
      </c>
      <c r="D253" s="233" t="str">
        <f t="shared" si="21"/>
        <v>All Brands</v>
      </c>
      <c r="E253" s="598"/>
      <c r="F253" s="197" t="s">
        <v>599</v>
      </c>
      <c r="G253" s="50">
        <v>332131.30099999998</v>
      </c>
      <c r="H253" s="50">
        <v>418430.06400000001</v>
      </c>
      <c r="I253" s="50">
        <v>348628.57799999998</v>
      </c>
      <c r="J253" s="50">
        <v>357279.87199999997</v>
      </c>
      <c r="K253" s="50">
        <v>322648.60399999999</v>
      </c>
      <c r="L253" s="50">
        <v>305292.641</v>
      </c>
      <c r="M253" s="50">
        <v>297266.62300000002</v>
      </c>
      <c r="N253" s="50">
        <v>377756.29399999999</v>
      </c>
      <c r="O253" s="50">
        <v>446222.511</v>
      </c>
      <c r="P253" s="50">
        <v>476456.94300000003</v>
      </c>
      <c r="Q253" s="50">
        <v>479735.92599999998</v>
      </c>
      <c r="R253" s="50">
        <v>420300.36</v>
      </c>
      <c r="S253" s="50">
        <v>4582149.7170000002</v>
      </c>
      <c r="T253" s="456"/>
      <c r="U253" s="456">
        <f t="shared" si="22"/>
        <v>750561.36499999999</v>
      </c>
      <c r="V253" s="231">
        <f t="shared" si="23"/>
        <v>3831588.352</v>
      </c>
    </row>
    <row r="254" spans="1:22" ht="13.5" thickBot="1">
      <c r="A254" s="236" t="str">
        <f t="shared" si="18"/>
        <v>NORDICS EXPOther</v>
      </c>
      <c r="B254" s="233" t="str">
        <f t="shared" si="19"/>
        <v>NORDICS EXPAIRFIX</v>
      </c>
      <c r="C254" s="233" t="str">
        <f t="shared" si="20"/>
        <v>NORDICS EXP</v>
      </c>
      <c r="D254" s="233" t="str">
        <f t="shared" si="21"/>
        <v>AIRFIX</v>
      </c>
      <c r="E254" s="588" t="s">
        <v>172</v>
      </c>
      <c r="F254" s="452" t="s">
        <v>650</v>
      </c>
      <c r="G254" s="46"/>
      <c r="H254" s="46"/>
      <c r="I254" s="46"/>
      <c r="J254" s="46"/>
      <c r="K254" s="46"/>
      <c r="L254" s="46"/>
      <c r="M254" s="46"/>
      <c r="N254" s="46"/>
      <c r="O254" s="46"/>
      <c r="P254" s="47">
        <v>5.8029999999999999</v>
      </c>
      <c r="Q254" s="46"/>
      <c r="R254" s="46"/>
      <c r="S254" s="48">
        <v>5.8029999999999999</v>
      </c>
      <c r="T254" s="456"/>
      <c r="U254" s="456">
        <f t="shared" si="22"/>
        <v>0</v>
      </c>
      <c r="V254" s="231">
        <f t="shared" si="23"/>
        <v>5.8029999999999999</v>
      </c>
    </row>
    <row r="255" spans="1:22" ht="13.5" thickBot="1">
      <c r="A255" s="236" t="str">
        <f t="shared" si="18"/>
        <v>NORDICS EXPOther</v>
      </c>
      <c r="B255" s="233" t="str">
        <f t="shared" si="19"/>
        <v>NORDICS EXPBECKERS A</v>
      </c>
      <c r="C255" s="233" t="str">
        <f t="shared" si="20"/>
        <v>NORDICS EXP</v>
      </c>
      <c r="D255" s="233" t="str">
        <f t="shared" si="21"/>
        <v>BECKERS A</v>
      </c>
      <c r="E255" s="597"/>
      <c r="F255" s="452" t="s">
        <v>652</v>
      </c>
      <c r="G255" s="47">
        <v>1674.4559999999999</v>
      </c>
      <c r="H255" s="47">
        <v>40.200000000000003</v>
      </c>
      <c r="I255" s="47">
        <v>861.18499999999995</v>
      </c>
      <c r="J255" s="47">
        <v>638.77</v>
      </c>
      <c r="K255" s="47">
        <v>707.00300000000004</v>
      </c>
      <c r="L255" s="47">
        <v>139.17699999999999</v>
      </c>
      <c r="M255" s="47">
        <v>6.51</v>
      </c>
      <c r="N255" s="47">
        <v>2359.3440000000001</v>
      </c>
      <c r="O255" s="47">
        <v>669.10299999999995</v>
      </c>
      <c r="P255" s="46"/>
      <c r="Q255" s="47">
        <v>2333.2159999999999</v>
      </c>
      <c r="R255" s="47">
        <v>1179.6510000000001</v>
      </c>
      <c r="S255" s="48">
        <v>10608.615</v>
      </c>
      <c r="T255" s="456"/>
      <c r="U255" s="456">
        <f t="shared" si="22"/>
        <v>1714.6559999999999</v>
      </c>
      <c r="V255" s="231">
        <f t="shared" si="23"/>
        <v>8893.9589999999989</v>
      </c>
    </row>
    <row r="256" spans="1:22" ht="13.5" thickBot="1">
      <c r="A256" s="236" t="str">
        <f t="shared" si="18"/>
        <v>NORDICS EXPOther</v>
      </c>
      <c r="B256" s="233" t="str">
        <f t="shared" si="19"/>
        <v>NORDICS EXPCANSON</v>
      </c>
      <c r="C256" s="233" t="str">
        <f t="shared" si="20"/>
        <v>NORDICS EXP</v>
      </c>
      <c r="D256" s="233" t="str">
        <f t="shared" si="21"/>
        <v>CANSON</v>
      </c>
      <c r="E256" s="597"/>
      <c r="F256" s="452" t="s">
        <v>653</v>
      </c>
      <c r="G256" s="47">
        <v>600.39300000000003</v>
      </c>
      <c r="H256" s="47">
        <v>358.33300000000003</v>
      </c>
      <c r="I256" s="47">
        <v>180.33199999999999</v>
      </c>
      <c r="J256" s="46"/>
      <c r="K256" s="47">
        <v>497.86399999999998</v>
      </c>
      <c r="L256" s="47">
        <v>149.57499999999999</v>
      </c>
      <c r="M256" s="47">
        <v>314.363</v>
      </c>
      <c r="N256" s="47">
        <v>2187.38</v>
      </c>
      <c r="O256" s="47">
        <v>518.15899999999999</v>
      </c>
      <c r="P256" s="47">
        <v>294.56799999999998</v>
      </c>
      <c r="Q256" s="47">
        <v>414.34800000000001</v>
      </c>
      <c r="R256" s="47">
        <v>1376.433</v>
      </c>
      <c r="S256" s="48">
        <v>6891.7479999999996</v>
      </c>
      <c r="T256" s="456"/>
      <c r="U256" s="456">
        <f t="shared" si="22"/>
        <v>958.72600000000011</v>
      </c>
      <c r="V256" s="231">
        <f t="shared" si="23"/>
        <v>5933.021999999999</v>
      </c>
    </row>
    <row r="257" spans="1:22" ht="13.5" thickBot="1">
      <c r="A257" s="236" t="str">
        <f t="shared" si="18"/>
        <v>NORDICS EXPOther</v>
      </c>
      <c r="B257" s="233" t="str">
        <f t="shared" si="19"/>
        <v>NORDICS EXPCOMPONENTS</v>
      </c>
      <c r="C257" s="233" t="str">
        <f t="shared" si="20"/>
        <v>NORDICS EXP</v>
      </c>
      <c r="D257" s="233" t="str">
        <f t="shared" si="21"/>
        <v>COMPONENTS</v>
      </c>
      <c r="E257" s="597"/>
      <c r="F257" s="452" t="s">
        <v>589</v>
      </c>
      <c r="G257" s="46"/>
      <c r="H257" s="47">
        <v>642.72299999999996</v>
      </c>
      <c r="I257" s="46"/>
      <c r="J257" s="46"/>
      <c r="K257" s="47">
        <v>116.137</v>
      </c>
      <c r="L257" s="47">
        <v>741.74400000000003</v>
      </c>
      <c r="M257" s="47">
        <v>0</v>
      </c>
      <c r="N257" s="46"/>
      <c r="O257" s="46"/>
      <c r="P257" s="46"/>
      <c r="Q257" s="47">
        <v>200.90100000000001</v>
      </c>
      <c r="R257" s="47">
        <v>44.54</v>
      </c>
      <c r="S257" s="48">
        <v>1746.0450000000001</v>
      </c>
      <c r="T257" s="456"/>
      <c r="U257" s="456">
        <f t="shared" si="22"/>
        <v>642.72299999999996</v>
      </c>
      <c r="V257" s="231">
        <f t="shared" si="23"/>
        <v>1103.3220000000001</v>
      </c>
    </row>
    <row r="258" spans="1:22" ht="13.5" thickBot="1">
      <c r="A258" s="236" t="str">
        <f t="shared" si="18"/>
        <v>NORDICS EXPCONTE A PARIS</v>
      </c>
      <c r="B258" s="233" t="str">
        <f t="shared" si="19"/>
        <v>NORDICS EXPCONTE A PARIS</v>
      </c>
      <c r="C258" s="233" t="str">
        <f t="shared" si="20"/>
        <v>NORDICS EXP</v>
      </c>
      <c r="D258" s="233" t="str">
        <f t="shared" si="21"/>
        <v>CONTE A PARIS</v>
      </c>
      <c r="E258" s="597"/>
      <c r="F258" s="452" t="s">
        <v>590</v>
      </c>
      <c r="G258" s="47">
        <v>1268.212</v>
      </c>
      <c r="H258" s="47">
        <v>319.16199999999998</v>
      </c>
      <c r="I258" s="47">
        <v>150.76599999999999</v>
      </c>
      <c r="J258" s="47">
        <v>297.68599999999998</v>
      </c>
      <c r="K258" s="47">
        <v>452.048</v>
      </c>
      <c r="L258" s="47">
        <v>312.17500000000001</v>
      </c>
      <c r="M258" s="47">
        <v>547.36199999999997</v>
      </c>
      <c r="N258" s="46"/>
      <c r="O258" s="47">
        <v>131.51300000000001</v>
      </c>
      <c r="P258" s="47">
        <v>212.45500000000001</v>
      </c>
      <c r="Q258" s="47">
        <v>659.98500000000001</v>
      </c>
      <c r="R258" s="47">
        <v>61.872999999999998</v>
      </c>
      <c r="S258" s="48">
        <v>4413.2370000000001</v>
      </c>
      <c r="T258" s="456"/>
      <c r="U258" s="456">
        <f t="shared" si="22"/>
        <v>1587.374</v>
      </c>
      <c r="V258" s="231">
        <f t="shared" si="23"/>
        <v>2825.8630000000003</v>
      </c>
    </row>
    <row r="259" spans="1:22" ht="13.5" thickBot="1">
      <c r="A259" s="236" t="str">
        <f t="shared" si="18"/>
        <v>NORDICS EXPOther</v>
      </c>
      <c r="B259" s="233" t="str">
        <f t="shared" si="19"/>
        <v>NORDICS EXPCREAT'</v>
      </c>
      <c r="C259" s="233" t="str">
        <f t="shared" si="20"/>
        <v>NORDICS EXP</v>
      </c>
      <c r="D259" s="233" t="str">
        <f t="shared" si="21"/>
        <v>CREAT'</v>
      </c>
      <c r="E259" s="597"/>
      <c r="F259" s="452" t="s">
        <v>610</v>
      </c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7">
        <v>557.21299999999997</v>
      </c>
      <c r="S259" s="48">
        <v>557.21299999999997</v>
      </c>
      <c r="T259" s="456"/>
      <c r="U259" s="456">
        <f t="shared" si="22"/>
        <v>0</v>
      </c>
      <c r="V259" s="231">
        <f t="shared" si="23"/>
        <v>557.21299999999997</v>
      </c>
    </row>
    <row r="260" spans="1:22" ht="13.5" thickBot="1">
      <c r="A260" s="236" t="str">
        <f t="shared" si="18"/>
        <v>NORDICS EXPOther</v>
      </c>
      <c r="B260" s="233" t="str">
        <f t="shared" si="19"/>
        <v>NORDICS EXPDEKORIMA</v>
      </c>
      <c r="C260" s="233" t="str">
        <f t="shared" si="20"/>
        <v>NORDICS EXP</v>
      </c>
      <c r="D260" s="233" t="str">
        <f t="shared" si="21"/>
        <v>DEKORIMA</v>
      </c>
      <c r="E260" s="597"/>
      <c r="F260" s="452" t="s">
        <v>654</v>
      </c>
      <c r="G260" s="46"/>
      <c r="H260" s="46"/>
      <c r="I260" s="46"/>
      <c r="J260" s="46"/>
      <c r="K260" s="46"/>
      <c r="L260" s="46"/>
      <c r="M260" s="46"/>
      <c r="N260" s="47">
        <v>486.60899999999998</v>
      </c>
      <c r="O260" s="47">
        <v>2752.89</v>
      </c>
      <c r="P260" s="47">
        <v>2214.136</v>
      </c>
      <c r="Q260" s="47">
        <v>2248.21</v>
      </c>
      <c r="R260" s="47">
        <v>2036.1759999999999</v>
      </c>
      <c r="S260" s="48">
        <v>9738.0210000000006</v>
      </c>
      <c r="T260" s="456"/>
      <c r="U260" s="456">
        <f t="shared" si="22"/>
        <v>0</v>
      </c>
      <c r="V260" s="231">
        <f t="shared" si="23"/>
        <v>9738.0210000000006</v>
      </c>
    </row>
    <row r="261" spans="1:22" ht="13.5" thickBot="1">
      <c r="A261" s="236" t="str">
        <f t="shared" ref="A261:A324" si="24">C261&amp;IF(D261="WINSOR &amp; NEWTON","WINSOR &amp; NEWTON",IF(D261="LIQUITEX","LIQUITEX",IF(D261="L&amp;B","L&amp;B",IF(D261="SNAZAROO","SNAZAROO",IF(D261="REEVES","REEVES",IF(D261="LETRASET","LETRASET",IF(D261="CONTE A PARIS","CONTE A PARIS",IF(D261="All Brands"," ", "Other"))))))))</f>
        <v>NORDICS EXPOther</v>
      </c>
      <c r="B261" s="233" t="str">
        <f t="shared" ref="B261:B324" si="25">C261&amp;D261</f>
        <v>NORDICS EXPDERWENT</v>
      </c>
      <c r="C261" s="233" t="str">
        <f t="shared" ref="C261:C324" si="26">IF(E261="",C260,E261)</f>
        <v>NORDICS EXP</v>
      </c>
      <c r="D261" s="233" t="str">
        <f t="shared" ref="D261:D324" si="27">IF(F261="",D260,F261)</f>
        <v>DERWENT</v>
      </c>
      <c r="E261" s="597"/>
      <c r="F261" s="452" t="s">
        <v>612</v>
      </c>
      <c r="G261" s="46"/>
      <c r="H261" s="46"/>
      <c r="I261" s="46"/>
      <c r="J261" s="46"/>
      <c r="K261" s="46"/>
      <c r="L261" s="46"/>
      <c r="M261" s="46"/>
      <c r="N261" s="46"/>
      <c r="O261" s="47">
        <v>39.494</v>
      </c>
      <c r="P261" s="46"/>
      <c r="Q261" s="46"/>
      <c r="R261" s="47">
        <v>1772.5329999999999</v>
      </c>
      <c r="S261" s="48">
        <v>1812.027</v>
      </c>
      <c r="T261" s="456"/>
      <c r="U261" s="456">
        <f t="shared" ref="U261:U324" si="28">G261+H261</f>
        <v>0</v>
      </c>
      <c r="V261" s="231">
        <f t="shared" ref="V261:V324" si="29">S261-U261</f>
        <v>1812.027</v>
      </c>
    </row>
    <row r="262" spans="1:22" ht="13.5" thickBot="1">
      <c r="A262" s="236" t="str">
        <f t="shared" si="24"/>
        <v>NORDICS EXPL&amp;B</v>
      </c>
      <c r="B262" s="233" t="str">
        <f t="shared" si="25"/>
        <v>NORDICS EXPL&amp;B</v>
      </c>
      <c r="C262" s="233" t="str">
        <f t="shared" si="26"/>
        <v>NORDICS EXP</v>
      </c>
      <c r="D262" s="233" t="str">
        <f t="shared" si="27"/>
        <v>L&amp;B</v>
      </c>
      <c r="E262" s="597"/>
      <c r="F262" s="452" t="s">
        <v>55</v>
      </c>
      <c r="G262" s="47">
        <v>7026.8429999999998</v>
      </c>
      <c r="H262" s="47">
        <v>24278.196</v>
      </c>
      <c r="I262" s="47">
        <v>12028.214</v>
      </c>
      <c r="J262" s="47">
        <v>12539.297</v>
      </c>
      <c r="K262" s="47">
        <v>3404.8049999999998</v>
      </c>
      <c r="L262" s="47">
        <v>5367.1670000000004</v>
      </c>
      <c r="M262" s="47">
        <v>12456.308999999999</v>
      </c>
      <c r="N262" s="47">
        <v>1644.607</v>
      </c>
      <c r="O262" s="47">
        <v>12785.162</v>
      </c>
      <c r="P262" s="47">
        <v>5694.75</v>
      </c>
      <c r="Q262" s="47">
        <v>8258.6679999999997</v>
      </c>
      <c r="R262" s="47">
        <v>10114.612999999999</v>
      </c>
      <c r="S262" s="48">
        <v>115598.63099999999</v>
      </c>
      <c r="T262" s="456"/>
      <c r="U262" s="456">
        <f t="shared" si="28"/>
        <v>31305.039000000001</v>
      </c>
      <c r="V262" s="231">
        <f t="shared" si="29"/>
        <v>84293.59199999999</v>
      </c>
    </row>
    <row r="263" spans="1:22" ht="13.5" thickBot="1">
      <c r="A263" s="236" t="str">
        <f t="shared" si="24"/>
        <v>NORDICS EXPLETRASET</v>
      </c>
      <c r="B263" s="233" t="str">
        <f t="shared" si="25"/>
        <v>NORDICS EXPLETRASET</v>
      </c>
      <c r="C263" s="233" t="str">
        <f t="shared" si="26"/>
        <v>NORDICS EXP</v>
      </c>
      <c r="D263" s="233" t="str">
        <f t="shared" si="27"/>
        <v>LETRASET</v>
      </c>
      <c r="E263" s="597"/>
      <c r="F263" s="452" t="s">
        <v>593</v>
      </c>
      <c r="G263" s="47">
        <v>2008.078</v>
      </c>
      <c r="H263" s="47">
        <v>15911.436</v>
      </c>
      <c r="I263" s="47">
        <v>2516.3319999999999</v>
      </c>
      <c r="J263" s="47">
        <v>13172.519</v>
      </c>
      <c r="K263" s="47">
        <v>1389.598</v>
      </c>
      <c r="L263" s="47">
        <v>10140.68</v>
      </c>
      <c r="M263" s="47">
        <v>9528.9539999999997</v>
      </c>
      <c r="N263" s="47">
        <v>3315.1109999999999</v>
      </c>
      <c r="O263" s="47">
        <v>20553.201000000001</v>
      </c>
      <c r="P263" s="47">
        <v>3678.7869999999998</v>
      </c>
      <c r="Q263" s="47">
        <v>4918.9660000000003</v>
      </c>
      <c r="R263" s="47">
        <v>5241.0529999999999</v>
      </c>
      <c r="S263" s="48">
        <v>92374.714999999997</v>
      </c>
      <c r="T263" s="456"/>
      <c r="U263" s="456">
        <f t="shared" si="28"/>
        <v>17919.513999999999</v>
      </c>
      <c r="V263" s="231">
        <f t="shared" si="29"/>
        <v>74455.201000000001</v>
      </c>
    </row>
    <row r="264" spans="1:22" ht="13.5" thickBot="1">
      <c r="A264" s="236" t="str">
        <f t="shared" si="24"/>
        <v>NORDICS EXPLIQUITEX</v>
      </c>
      <c r="B264" s="233" t="str">
        <f t="shared" si="25"/>
        <v>NORDICS EXPLIQUITEX</v>
      </c>
      <c r="C264" s="233" t="str">
        <f t="shared" si="26"/>
        <v>NORDICS EXP</v>
      </c>
      <c r="D264" s="233" t="str">
        <f t="shared" si="27"/>
        <v>LIQUITEX</v>
      </c>
      <c r="E264" s="597"/>
      <c r="F264" s="452" t="s">
        <v>79</v>
      </c>
      <c r="G264" s="47">
        <v>804.02700000000004</v>
      </c>
      <c r="H264" s="47">
        <v>1551.8440000000001</v>
      </c>
      <c r="I264" s="47">
        <v>727.85</v>
      </c>
      <c r="J264" s="47">
        <v>1308.241</v>
      </c>
      <c r="K264" s="47">
        <v>62.954999999999998</v>
      </c>
      <c r="L264" s="47">
        <v>448.67899999999997</v>
      </c>
      <c r="M264" s="47">
        <v>1721.127</v>
      </c>
      <c r="N264" s="47">
        <v>648.86599999999999</v>
      </c>
      <c r="O264" s="47">
        <v>1769.837</v>
      </c>
      <c r="P264" s="47">
        <v>675.83299999999997</v>
      </c>
      <c r="Q264" s="47">
        <v>900.19100000000003</v>
      </c>
      <c r="R264" s="47">
        <v>629.47799999999995</v>
      </c>
      <c r="S264" s="48">
        <v>11248.928</v>
      </c>
      <c r="T264" s="456"/>
      <c r="U264" s="456">
        <f t="shared" si="28"/>
        <v>2355.8710000000001</v>
      </c>
      <c r="V264" s="231">
        <f t="shared" si="29"/>
        <v>8893.0570000000007</v>
      </c>
    </row>
    <row r="265" spans="1:22" ht="13.5" thickBot="1">
      <c r="A265" s="236" t="str">
        <f t="shared" si="24"/>
        <v>NORDICS EXPOther</v>
      </c>
      <c r="B265" s="233" t="str">
        <f t="shared" si="25"/>
        <v>NORDICS EXPMARKETING</v>
      </c>
      <c r="C265" s="233" t="str">
        <f t="shared" si="26"/>
        <v>NORDICS EXP</v>
      </c>
      <c r="D265" s="233" t="str">
        <f t="shared" si="27"/>
        <v>MARKETING</v>
      </c>
      <c r="E265" s="597"/>
      <c r="F265" s="452" t="s">
        <v>594</v>
      </c>
      <c r="G265" s="47">
        <v>86.2</v>
      </c>
      <c r="H265" s="47">
        <v>1893.7429999999999</v>
      </c>
      <c r="I265" s="47">
        <v>1209.546</v>
      </c>
      <c r="J265" s="47">
        <v>689.77599999999995</v>
      </c>
      <c r="K265" s="47">
        <v>355.399</v>
      </c>
      <c r="L265" s="47">
        <v>157.24299999999999</v>
      </c>
      <c r="M265" s="47">
        <v>117.852</v>
      </c>
      <c r="N265" s="46"/>
      <c r="O265" s="47">
        <v>2.2200000000000002</v>
      </c>
      <c r="P265" s="47">
        <v>244.779</v>
      </c>
      <c r="Q265" s="47">
        <v>602.31899999999996</v>
      </c>
      <c r="R265" s="47">
        <v>-0.34</v>
      </c>
      <c r="S265" s="48">
        <v>5358.7370000000001</v>
      </c>
      <c r="T265" s="456"/>
      <c r="U265" s="456">
        <f t="shared" si="28"/>
        <v>1979.943</v>
      </c>
      <c r="V265" s="231">
        <f t="shared" si="29"/>
        <v>3378.7939999999999</v>
      </c>
    </row>
    <row r="266" spans="1:22" ht="13.5" thickBot="1">
      <c r="A266" s="236" t="str">
        <f t="shared" si="24"/>
        <v>NORDICS EXPOther</v>
      </c>
      <c r="B266" s="233" t="str">
        <f t="shared" si="25"/>
        <v>NORDICS EXPMODERN OPTIONS</v>
      </c>
      <c r="C266" s="233" t="str">
        <f t="shared" si="26"/>
        <v>NORDICS EXP</v>
      </c>
      <c r="D266" s="233" t="str">
        <f t="shared" si="27"/>
        <v>MODERN OPTIONS</v>
      </c>
      <c r="E266" s="597"/>
      <c r="F266" s="452" t="s">
        <v>596</v>
      </c>
      <c r="G266" s="46"/>
      <c r="H266" s="47">
        <v>115.735</v>
      </c>
      <c r="I266" s="47">
        <v>12.182</v>
      </c>
      <c r="J266" s="47">
        <v>225.38200000000001</v>
      </c>
      <c r="K266" s="47">
        <v>97.462999999999994</v>
      </c>
      <c r="L266" s="47">
        <v>146.19399999999999</v>
      </c>
      <c r="M266" s="47">
        <v>30.457000000000001</v>
      </c>
      <c r="N266" s="46"/>
      <c r="O266" s="47">
        <v>432.49099999999999</v>
      </c>
      <c r="P266" s="46"/>
      <c r="Q266" s="47">
        <v>91.370999999999995</v>
      </c>
      <c r="R266" s="47">
        <v>73.096999999999994</v>
      </c>
      <c r="S266" s="48">
        <v>1224.3720000000001</v>
      </c>
      <c r="T266" s="456"/>
      <c r="U266" s="456">
        <f t="shared" si="28"/>
        <v>115.735</v>
      </c>
      <c r="V266" s="231">
        <f t="shared" si="29"/>
        <v>1108.6370000000002</v>
      </c>
    </row>
    <row r="267" spans="1:22" ht="13.5" thickBot="1">
      <c r="A267" s="236" t="str">
        <f t="shared" si="24"/>
        <v>NORDICS EXPOther</v>
      </c>
      <c r="B267" s="233" t="str">
        <f t="shared" si="25"/>
        <v>NORDICS EXPMONTVAL</v>
      </c>
      <c r="C267" s="233" t="str">
        <f t="shared" si="26"/>
        <v>NORDICS EXP</v>
      </c>
      <c r="D267" s="233" t="str">
        <f t="shared" si="27"/>
        <v>MONTVAL</v>
      </c>
      <c r="E267" s="597"/>
      <c r="F267" s="452" t="s">
        <v>656</v>
      </c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7">
        <v>517.1</v>
      </c>
      <c r="S267" s="48">
        <v>517.1</v>
      </c>
      <c r="T267" s="456"/>
      <c r="U267" s="456">
        <f t="shared" si="28"/>
        <v>0</v>
      </c>
      <c r="V267" s="231">
        <f t="shared" si="29"/>
        <v>517.1</v>
      </c>
    </row>
    <row r="268" spans="1:22" ht="13.5" thickBot="1">
      <c r="A268" s="236" t="str">
        <f t="shared" si="24"/>
        <v>NORDICS EXPOther</v>
      </c>
      <c r="B268" s="233" t="str">
        <f t="shared" si="25"/>
        <v>NORDICS EXPOTHER</v>
      </c>
      <c r="C268" s="233" t="str">
        <f t="shared" si="26"/>
        <v>NORDICS EXP</v>
      </c>
      <c r="D268" s="233" t="str">
        <f t="shared" si="27"/>
        <v>OTHER</v>
      </c>
      <c r="E268" s="597"/>
      <c r="F268" s="452" t="s">
        <v>77</v>
      </c>
      <c r="G268" s="46"/>
      <c r="H268" s="46"/>
      <c r="I268" s="46"/>
      <c r="J268" s="46"/>
      <c r="K268" s="47">
        <v>4.7229999999999999</v>
      </c>
      <c r="L268" s="46"/>
      <c r="M268" s="47">
        <v>30.538</v>
      </c>
      <c r="N268" s="47">
        <v>79.215999999999994</v>
      </c>
      <c r="O268" s="46"/>
      <c r="P268" s="46"/>
      <c r="Q268" s="46"/>
      <c r="R268" s="47">
        <v>430.61099999999999</v>
      </c>
      <c r="S268" s="48">
        <v>545.08799999999997</v>
      </c>
      <c r="T268" s="456"/>
      <c r="U268" s="456">
        <f t="shared" si="28"/>
        <v>0</v>
      </c>
      <c r="V268" s="231">
        <f t="shared" si="29"/>
        <v>545.08799999999997</v>
      </c>
    </row>
    <row r="269" spans="1:22" ht="13.5" thickBot="1">
      <c r="A269" s="236" t="str">
        <f t="shared" si="24"/>
        <v>NORDICS EXPREEVES</v>
      </c>
      <c r="B269" s="233" t="str">
        <f t="shared" si="25"/>
        <v>NORDICS EXPREEVES</v>
      </c>
      <c r="C269" s="233" t="str">
        <f t="shared" si="26"/>
        <v>NORDICS EXP</v>
      </c>
      <c r="D269" s="233" t="str">
        <f t="shared" si="27"/>
        <v>REEVES</v>
      </c>
      <c r="E269" s="597"/>
      <c r="F269" s="452" t="s">
        <v>173</v>
      </c>
      <c r="G269" s="47">
        <v>24206.186000000002</v>
      </c>
      <c r="H269" s="47">
        <v>7813.3639999999996</v>
      </c>
      <c r="I269" s="47">
        <v>3645.9380000000001</v>
      </c>
      <c r="J269" s="47">
        <v>2568.35</v>
      </c>
      <c r="K269" s="47">
        <v>13619.939</v>
      </c>
      <c r="L269" s="47">
        <v>655.06700000000001</v>
      </c>
      <c r="M269" s="47">
        <v>1665.402</v>
      </c>
      <c r="N269" s="47">
        <v>1410.614</v>
      </c>
      <c r="O269" s="47">
        <v>519.92399999999998</v>
      </c>
      <c r="P269" s="47">
        <v>1229.2339999999999</v>
      </c>
      <c r="Q269" s="47">
        <v>1343.9459999999999</v>
      </c>
      <c r="R269" s="47">
        <v>3447.7330000000002</v>
      </c>
      <c r="S269" s="48">
        <v>62125.697</v>
      </c>
      <c r="T269" s="456"/>
      <c r="U269" s="456">
        <f t="shared" si="28"/>
        <v>32019.550000000003</v>
      </c>
      <c r="V269" s="231">
        <f t="shared" si="29"/>
        <v>30106.146999999997</v>
      </c>
    </row>
    <row r="270" spans="1:22" ht="13.5" thickBot="1">
      <c r="A270" s="236" t="str">
        <f t="shared" si="24"/>
        <v>NORDICS EXPSNAZAROO</v>
      </c>
      <c r="B270" s="233" t="str">
        <f t="shared" si="25"/>
        <v>NORDICS EXPSNAZAROO</v>
      </c>
      <c r="C270" s="233" t="str">
        <f t="shared" si="26"/>
        <v>NORDICS EXP</v>
      </c>
      <c r="D270" s="233" t="str">
        <f t="shared" si="27"/>
        <v>SNAZAROO</v>
      </c>
      <c r="E270" s="597"/>
      <c r="F270" s="452" t="s">
        <v>101</v>
      </c>
      <c r="G270" s="47">
        <v>1292.5039999999999</v>
      </c>
      <c r="H270" s="47">
        <v>2968.6080000000002</v>
      </c>
      <c r="I270" s="47">
        <v>4087.93</v>
      </c>
      <c r="J270" s="47">
        <v>4231.1180000000004</v>
      </c>
      <c r="K270" s="47">
        <v>1637.713</v>
      </c>
      <c r="L270" s="47">
        <v>2441.2710000000002</v>
      </c>
      <c r="M270" s="47">
        <v>1966.94</v>
      </c>
      <c r="N270" s="47">
        <v>2451.6579999999999</v>
      </c>
      <c r="O270" s="47">
        <v>2294.9319999999998</v>
      </c>
      <c r="P270" s="47">
        <v>1098.2819999999999</v>
      </c>
      <c r="Q270" s="47">
        <v>5620.1639999999998</v>
      </c>
      <c r="R270" s="47">
        <v>3933.6869999999999</v>
      </c>
      <c r="S270" s="48">
        <v>34024.807000000001</v>
      </c>
      <c r="T270" s="456"/>
      <c r="U270" s="456">
        <f t="shared" si="28"/>
        <v>4261.1120000000001</v>
      </c>
      <c r="V270" s="231">
        <f t="shared" si="29"/>
        <v>29763.695</v>
      </c>
    </row>
    <row r="271" spans="1:22" ht="13.5" thickBot="1">
      <c r="A271" s="236" t="str">
        <f t="shared" si="24"/>
        <v>NORDICS EXPOther</v>
      </c>
      <c r="B271" s="233" t="str">
        <f t="shared" si="25"/>
        <v>NORDICS EXPTULIP</v>
      </c>
      <c r="C271" s="233" t="str">
        <f t="shared" si="26"/>
        <v>NORDICS EXP</v>
      </c>
      <c r="D271" s="233" t="str">
        <f t="shared" si="27"/>
        <v>TULIP</v>
      </c>
      <c r="E271" s="597"/>
      <c r="F271" s="452" t="s">
        <v>598</v>
      </c>
      <c r="G271" s="47">
        <v>45.875999999999998</v>
      </c>
      <c r="H271" s="47">
        <v>1418.2539999999999</v>
      </c>
      <c r="I271" s="47">
        <v>265.05700000000002</v>
      </c>
      <c r="J271" s="47">
        <v>336.32600000000002</v>
      </c>
      <c r="K271" s="46"/>
      <c r="L271" s="47">
        <v>25.004999999999999</v>
      </c>
      <c r="M271" s="47">
        <v>25.004999999999999</v>
      </c>
      <c r="N271" s="46"/>
      <c r="O271" s="46"/>
      <c r="P271" s="46"/>
      <c r="Q271" s="46"/>
      <c r="R271" s="46"/>
      <c r="S271" s="48">
        <v>2115.5230000000001</v>
      </c>
      <c r="T271" s="456"/>
      <c r="U271" s="456">
        <f t="shared" si="28"/>
        <v>1464.1299999999999</v>
      </c>
      <c r="V271" s="231">
        <f t="shared" si="29"/>
        <v>651.39300000000026</v>
      </c>
    </row>
    <row r="272" spans="1:22" ht="13.5" thickBot="1">
      <c r="A272" s="236" t="str">
        <f t="shared" si="24"/>
        <v>NORDICS EXPOther</v>
      </c>
      <c r="B272" s="233" t="str">
        <f t="shared" si="25"/>
        <v>NORDICS EXPWALTER FOSTER</v>
      </c>
      <c r="C272" s="233" t="str">
        <f t="shared" si="26"/>
        <v>NORDICS EXP</v>
      </c>
      <c r="D272" s="233" t="str">
        <f t="shared" si="27"/>
        <v>WALTER FOSTER</v>
      </c>
      <c r="E272" s="597"/>
      <c r="F272" s="452" t="s">
        <v>660</v>
      </c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7">
        <v>37.316000000000003</v>
      </c>
      <c r="S272" s="48">
        <v>37.316000000000003</v>
      </c>
      <c r="T272" s="456"/>
      <c r="U272" s="456">
        <f t="shared" si="28"/>
        <v>0</v>
      </c>
      <c r="V272" s="231">
        <f t="shared" si="29"/>
        <v>37.316000000000003</v>
      </c>
    </row>
    <row r="273" spans="1:22" ht="13.5" thickBot="1">
      <c r="A273" s="236" t="str">
        <f t="shared" si="24"/>
        <v>NORDICS EXPWINSOR &amp; NEWTON</v>
      </c>
      <c r="B273" s="233" t="str">
        <f t="shared" si="25"/>
        <v>NORDICS EXPWINSOR &amp; NEWTON</v>
      </c>
      <c r="C273" s="233" t="str">
        <f t="shared" si="26"/>
        <v>NORDICS EXP</v>
      </c>
      <c r="D273" s="233" t="str">
        <f t="shared" si="27"/>
        <v>WINSOR &amp; NEWTON</v>
      </c>
      <c r="E273" s="597"/>
      <c r="F273" s="452" t="s">
        <v>68</v>
      </c>
      <c r="G273" s="47">
        <v>6758.9650000000001</v>
      </c>
      <c r="H273" s="47">
        <v>41517.383000000002</v>
      </c>
      <c r="I273" s="47">
        <v>28735.376</v>
      </c>
      <c r="J273" s="47">
        <v>24056.366000000002</v>
      </c>
      <c r="K273" s="47">
        <v>21547.547999999999</v>
      </c>
      <c r="L273" s="47">
        <v>10697.802</v>
      </c>
      <c r="M273" s="47">
        <v>21486.008000000002</v>
      </c>
      <c r="N273" s="47">
        <v>8878.5529999999999</v>
      </c>
      <c r="O273" s="47">
        <v>29518.008000000002</v>
      </c>
      <c r="P273" s="47">
        <v>22852.675999999999</v>
      </c>
      <c r="Q273" s="47">
        <v>19464.841</v>
      </c>
      <c r="R273" s="47">
        <v>28921.312000000002</v>
      </c>
      <c r="S273" s="48">
        <v>264434.83799999999</v>
      </c>
      <c r="T273" s="456"/>
      <c r="U273" s="456">
        <f t="shared" si="28"/>
        <v>48276.347999999998</v>
      </c>
      <c r="V273" s="231">
        <f t="shared" si="29"/>
        <v>216158.49</v>
      </c>
    </row>
    <row r="274" spans="1:22" ht="13.5" thickBot="1">
      <c r="A274" s="236" t="str">
        <f t="shared" si="24"/>
        <v xml:space="preserve">NORDICS EXP </v>
      </c>
      <c r="B274" s="233" t="str">
        <f t="shared" si="25"/>
        <v>NORDICS EXPAll Brands</v>
      </c>
      <c r="C274" s="233" t="str">
        <f t="shared" si="26"/>
        <v>NORDICS EXP</v>
      </c>
      <c r="D274" s="233" t="str">
        <f t="shared" si="27"/>
        <v>All Brands</v>
      </c>
      <c r="E274" s="598"/>
      <c r="F274" s="197" t="s">
        <v>599</v>
      </c>
      <c r="G274" s="50">
        <v>45771.74</v>
      </c>
      <c r="H274" s="50">
        <v>98828.981</v>
      </c>
      <c r="I274" s="50">
        <v>54420.707999999999</v>
      </c>
      <c r="J274" s="50">
        <v>60063.830999999998</v>
      </c>
      <c r="K274" s="50">
        <v>43893.195</v>
      </c>
      <c r="L274" s="50">
        <v>31421.778999999999</v>
      </c>
      <c r="M274" s="50">
        <v>49896.826999999997</v>
      </c>
      <c r="N274" s="50">
        <v>23461.957999999999</v>
      </c>
      <c r="O274" s="50">
        <v>71986.933999999994</v>
      </c>
      <c r="P274" s="50">
        <v>38201.303</v>
      </c>
      <c r="Q274" s="50">
        <v>47057.125999999997</v>
      </c>
      <c r="R274" s="50">
        <v>60374.078999999998</v>
      </c>
      <c r="S274" s="50">
        <v>625378.46100000001</v>
      </c>
      <c r="T274" s="456"/>
      <c r="U274" s="456">
        <f t="shared" si="28"/>
        <v>144600.72099999999</v>
      </c>
      <c r="V274" s="231">
        <f t="shared" si="29"/>
        <v>480777.74</v>
      </c>
    </row>
    <row r="275" spans="1:22" ht="13.5" thickBot="1">
      <c r="A275" s="236" t="str">
        <f t="shared" si="24"/>
        <v>NORTH AMERICAOther</v>
      </c>
      <c r="B275" s="233" t="str">
        <f t="shared" si="25"/>
        <v>NORTH AMERICAALOFT</v>
      </c>
      <c r="C275" s="233" t="str">
        <f t="shared" si="26"/>
        <v>NORTH AMERICA</v>
      </c>
      <c r="D275" s="233" t="str">
        <f t="shared" si="27"/>
        <v>ALOFT</v>
      </c>
      <c r="E275" s="588" t="s">
        <v>29</v>
      </c>
      <c r="F275" s="452" t="s">
        <v>661</v>
      </c>
      <c r="G275" s="46"/>
      <c r="H275" s="46"/>
      <c r="I275" s="46"/>
      <c r="J275" s="47">
        <v>64573.775000000001</v>
      </c>
      <c r="K275" s="47">
        <v>231277.446</v>
      </c>
      <c r="L275" s="47">
        <v>12317.088</v>
      </c>
      <c r="M275" s="47">
        <v>52250.341999999997</v>
      </c>
      <c r="N275" s="47">
        <v>85558.364000000001</v>
      </c>
      <c r="O275" s="47">
        <v>28779.35</v>
      </c>
      <c r="P275" s="46"/>
      <c r="Q275" s="47">
        <v>21466.079000000002</v>
      </c>
      <c r="R275" s="47">
        <v>139106.53700000001</v>
      </c>
      <c r="S275" s="48">
        <v>635328.98100000003</v>
      </c>
      <c r="T275" s="456"/>
      <c r="U275" s="456">
        <f t="shared" si="28"/>
        <v>0</v>
      </c>
      <c r="V275" s="231">
        <f t="shared" si="29"/>
        <v>635328.98100000003</v>
      </c>
    </row>
    <row r="276" spans="1:22" ht="13.5" thickBot="1">
      <c r="A276" s="236" t="str">
        <f t="shared" si="24"/>
        <v>NORTH AMERICAOther</v>
      </c>
      <c r="B276" s="233" t="str">
        <f t="shared" si="25"/>
        <v>NORTH AMERICACOMPONENTS</v>
      </c>
      <c r="C276" s="233" t="str">
        <f t="shared" si="26"/>
        <v>NORTH AMERICA</v>
      </c>
      <c r="D276" s="233" t="str">
        <f t="shared" si="27"/>
        <v>COMPONENTS</v>
      </c>
      <c r="E276" s="597"/>
      <c r="F276" s="452" t="s">
        <v>589</v>
      </c>
      <c r="G276" s="47">
        <v>14.098000000000001</v>
      </c>
      <c r="H276" s="47">
        <v>14.097</v>
      </c>
      <c r="I276" s="47">
        <v>0</v>
      </c>
      <c r="J276" s="47">
        <v>0</v>
      </c>
      <c r="K276" s="47">
        <v>0</v>
      </c>
      <c r="L276" s="47">
        <v>24.67</v>
      </c>
      <c r="M276" s="47">
        <v>24.67</v>
      </c>
      <c r="N276" s="47">
        <v>17.622</v>
      </c>
      <c r="O276" s="47">
        <v>15.861000000000001</v>
      </c>
      <c r="P276" s="47">
        <v>14.978999999999999</v>
      </c>
      <c r="Q276" s="47">
        <v>4.4050000000000002</v>
      </c>
      <c r="R276" s="47">
        <v>22.027999999999999</v>
      </c>
      <c r="S276" s="48">
        <v>152.43</v>
      </c>
      <c r="T276" s="456"/>
      <c r="U276" s="456">
        <f t="shared" si="28"/>
        <v>28.195</v>
      </c>
      <c r="V276" s="231">
        <f t="shared" si="29"/>
        <v>124.23500000000001</v>
      </c>
    </row>
    <row r="277" spans="1:22" ht="13.5" thickBot="1">
      <c r="A277" s="236" t="str">
        <f t="shared" si="24"/>
        <v>NORTH AMERICACONTE A PARIS</v>
      </c>
      <c r="B277" s="233" t="str">
        <f t="shared" si="25"/>
        <v>NORTH AMERICACONTE A PARIS</v>
      </c>
      <c r="C277" s="233" t="str">
        <f t="shared" si="26"/>
        <v>NORTH AMERICA</v>
      </c>
      <c r="D277" s="233" t="str">
        <f t="shared" si="27"/>
        <v>CONTE A PARIS</v>
      </c>
      <c r="E277" s="597"/>
      <c r="F277" s="452" t="s">
        <v>590</v>
      </c>
      <c r="G277" s="47">
        <v>41770.877999999997</v>
      </c>
      <c r="H277" s="47">
        <v>84049.402000000002</v>
      </c>
      <c r="I277" s="47">
        <v>40435.642999999996</v>
      </c>
      <c r="J277" s="47">
        <v>31802.15</v>
      </c>
      <c r="K277" s="47">
        <v>75174.12</v>
      </c>
      <c r="L277" s="47">
        <v>61483.173999999999</v>
      </c>
      <c r="M277" s="47">
        <v>89528.426000000007</v>
      </c>
      <c r="N277" s="47">
        <v>58484.769</v>
      </c>
      <c r="O277" s="47">
        <v>78810.804000000004</v>
      </c>
      <c r="P277" s="47">
        <v>58557.197999999997</v>
      </c>
      <c r="Q277" s="47">
        <v>39588.330999999998</v>
      </c>
      <c r="R277" s="47">
        <v>72873.907999999996</v>
      </c>
      <c r="S277" s="48">
        <v>732558.80299999996</v>
      </c>
      <c r="T277" s="456"/>
      <c r="U277" s="456">
        <f t="shared" si="28"/>
        <v>125820.28</v>
      </c>
      <c r="V277" s="231">
        <f t="shared" si="29"/>
        <v>606738.52299999993</v>
      </c>
    </row>
    <row r="278" spans="1:22" ht="13.5" thickBot="1">
      <c r="A278" s="236" t="str">
        <f t="shared" si="24"/>
        <v>NORTH AMERICAOther</v>
      </c>
      <c r="B278" s="233" t="str">
        <f t="shared" si="25"/>
        <v>NORTH AMERICADERWENT</v>
      </c>
      <c r="C278" s="233" t="str">
        <f t="shared" si="26"/>
        <v>NORTH AMERICA</v>
      </c>
      <c r="D278" s="233" t="str">
        <f t="shared" si="27"/>
        <v>DERWENT</v>
      </c>
      <c r="E278" s="597"/>
      <c r="F278" s="452" t="s">
        <v>612</v>
      </c>
      <c r="G278" s="47">
        <v>151706.39000000001</v>
      </c>
      <c r="H278" s="47">
        <v>151445.755</v>
      </c>
      <c r="I278" s="47">
        <v>209607.927</v>
      </c>
      <c r="J278" s="47">
        <v>183792.242</v>
      </c>
      <c r="K278" s="47">
        <v>203903.48300000001</v>
      </c>
      <c r="L278" s="47">
        <v>122224.757</v>
      </c>
      <c r="M278" s="47">
        <v>190708.23</v>
      </c>
      <c r="N278" s="47">
        <v>233147.25200000001</v>
      </c>
      <c r="O278" s="47">
        <v>230718.48199999999</v>
      </c>
      <c r="P278" s="47">
        <v>202617.318</v>
      </c>
      <c r="Q278" s="47">
        <v>168997.25099999999</v>
      </c>
      <c r="R278" s="47">
        <v>243834.929</v>
      </c>
      <c r="S278" s="48">
        <v>2292704.0159999998</v>
      </c>
      <c r="T278" s="456"/>
      <c r="U278" s="456">
        <f t="shared" si="28"/>
        <v>303152.14500000002</v>
      </c>
      <c r="V278" s="231">
        <f t="shared" si="29"/>
        <v>1989551.8709999998</v>
      </c>
    </row>
    <row r="279" spans="1:22" ht="13.5" thickBot="1">
      <c r="A279" s="236" t="str">
        <f t="shared" si="24"/>
        <v>NORTH AMERICAL&amp;B</v>
      </c>
      <c r="B279" s="233" t="str">
        <f t="shared" si="25"/>
        <v>NORTH AMERICAL&amp;B</v>
      </c>
      <c r="C279" s="233" t="str">
        <f t="shared" si="26"/>
        <v>NORTH AMERICA</v>
      </c>
      <c r="D279" s="233" t="str">
        <f t="shared" si="27"/>
        <v>L&amp;B</v>
      </c>
      <c r="E279" s="597"/>
      <c r="F279" s="452" t="s">
        <v>55</v>
      </c>
      <c r="G279" s="47">
        <v>201.82</v>
      </c>
      <c r="H279" s="47">
        <v>132.09700000000001</v>
      </c>
      <c r="I279" s="47">
        <v>49.805</v>
      </c>
      <c r="J279" s="47">
        <v>61.68</v>
      </c>
      <c r="K279" s="47">
        <v>105.976</v>
      </c>
      <c r="L279" s="47">
        <v>112.19799999999999</v>
      </c>
      <c r="M279" s="47">
        <v>56.29</v>
      </c>
      <c r="N279" s="47">
        <v>123.134</v>
      </c>
      <c r="O279" s="47">
        <v>8146.4160000000002</v>
      </c>
      <c r="P279" s="47">
        <v>31.053000000000001</v>
      </c>
      <c r="Q279" s="47">
        <v>29.055</v>
      </c>
      <c r="R279" s="47">
        <v>20.718</v>
      </c>
      <c r="S279" s="48">
        <v>9070.2420000000002</v>
      </c>
      <c r="T279" s="456"/>
      <c r="U279" s="456">
        <f t="shared" si="28"/>
        <v>333.91700000000003</v>
      </c>
      <c r="V279" s="231">
        <f t="shared" si="29"/>
        <v>8736.3250000000007</v>
      </c>
    </row>
    <row r="280" spans="1:22" ht="13.5" thickBot="1">
      <c r="A280" s="236" t="str">
        <f t="shared" si="24"/>
        <v>NORTH AMERICALETRASET</v>
      </c>
      <c r="B280" s="233" t="str">
        <f t="shared" si="25"/>
        <v>NORTH AMERICALETRASET</v>
      </c>
      <c r="C280" s="233" t="str">
        <f t="shared" si="26"/>
        <v>NORTH AMERICA</v>
      </c>
      <c r="D280" s="233" t="str">
        <f t="shared" si="27"/>
        <v>LETRASET</v>
      </c>
      <c r="E280" s="597"/>
      <c r="F280" s="452" t="s">
        <v>593</v>
      </c>
      <c r="G280" s="47">
        <v>31354.95</v>
      </c>
      <c r="H280" s="47">
        <v>25799.326000000001</v>
      </c>
      <c r="I280" s="47">
        <v>15457.281000000001</v>
      </c>
      <c r="J280" s="47">
        <v>46781.027999999998</v>
      </c>
      <c r="K280" s="47">
        <v>15568.273999999999</v>
      </c>
      <c r="L280" s="47">
        <v>20494.135999999999</v>
      </c>
      <c r="M280" s="47">
        <v>23068.811000000002</v>
      </c>
      <c r="N280" s="47">
        <v>15833.611000000001</v>
      </c>
      <c r="O280" s="47">
        <v>44889.517999999996</v>
      </c>
      <c r="P280" s="47">
        <v>23594.244999999999</v>
      </c>
      <c r="Q280" s="47">
        <v>-4785.1840000000002</v>
      </c>
      <c r="R280" s="47">
        <v>16444.165000000001</v>
      </c>
      <c r="S280" s="48">
        <v>274500.16100000002</v>
      </c>
      <c r="T280" s="456"/>
      <c r="U280" s="456">
        <f t="shared" si="28"/>
        <v>57154.275999999998</v>
      </c>
      <c r="V280" s="231">
        <f t="shared" si="29"/>
        <v>217345.88500000001</v>
      </c>
    </row>
    <row r="281" spans="1:22" ht="13.5" thickBot="1">
      <c r="A281" s="236" t="str">
        <f t="shared" si="24"/>
        <v>NORTH AMERICALIQUITEX</v>
      </c>
      <c r="B281" s="233" t="str">
        <f t="shared" si="25"/>
        <v>NORTH AMERICALIQUITEX</v>
      </c>
      <c r="C281" s="233" t="str">
        <f t="shared" si="26"/>
        <v>NORTH AMERICA</v>
      </c>
      <c r="D281" s="233" t="str">
        <f t="shared" si="27"/>
        <v>LIQUITEX</v>
      </c>
      <c r="E281" s="597"/>
      <c r="F281" s="452" t="s">
        <v>79</v>
      </c>
      <c r="G281" s="47">
        <v>833914.93299999996</v>
      </c>
      <c r="H281" s="47">
        <v>1268805.6569999999</v>
      </c>
      <c r="I281" s="47">
        <v>1224258.1340000001</v>
      </c>
      <c r="J281" s="47">
        <v>1665812.7819999999</v>
      </c>
      <c r="K281" s="47">
        <v>1280263.3570000001</v>
      </c>
      <c r="L281" s="47">
        <v>1500239.8219999999</v>
      </c>
      <c r="M281" s="47">
        <v>1756479.858</v>
      </c>
      <c r="N281" s="47">
        <v>1029925.167</v>
      </c>
      <c r="O281" s="47">
        <v>1368779.547</v>
      </c>
      <c r="P281" s="47">
        <v>1411900.2949999999</v>
      </c>
      <c r="Q281" s="47">
        <v>1364582.345</v>
      </c>
      <c r="R281" s="47">
        <v>1714110.2749999999</v>
      </c>
      <c r="S281" s="48">
        <v>16419072.172</v>
      </c>
      <c r="T281" s="456"/>
      <c r="U281" s="456">
        <f t="shared" si="28"/>
        <v>2102720.59</v>
      </c>
      <c r="V281" s="231">
        <f t="shared" si="29"/>
        <v>14316351.582</v>
      </c>
    </row>
    <row r="282" spans="1:22" ht="13.5" thickBot="1">
      <c r="A282" s="236" t="str">
        <f t="shared" si="24"/>
        <v>NORTH AMERICAOther</v>
      </c>
      <c r="B282" s="233" t="str">
        <f t="shared" si="25"/>
        <v>NORTH AMERICAMARKETING</v>
      </c>
      <c r="C282" s="233" t="str">
        <f t="shared" si="26"/>
        <v>NORTH AMERICA</v>
      </c>
      <c r="D282" s="233" t="str">
        <f t="shared" si="27"/>
        <v>MARKETING</v>
      </c>
      <c r="E282" s="597"/>
      <c r="F282" s="452" t="s">
        <v>594</v>
      </c>
      <c r="G282" s="47">
        <v>2838.3820000000001</v>
      </c>
      <c r="H282" s="47">
        <v>6216.326</v>
      </c>
      <c r="I282" s="47">
        <v>4313.817</v>
      </c>
      <c r="J282" s="47">
        <v>1592.923</v>
      </c>
      <c r="K282" s="47">
        <v>2383.0340000000001</v>
      </c>
      <c r="L282" s="47">
        <v>4091.6060000000002</v>
      </c>
      <c r="M282" s="47">
        <v>3111.491</v>
      </c>
      <c r="N282" s="47">
        <v>3636.2950000000001</v>
      </c>
      <c r="O282" s="47">
        <v>5249.2979999999998</v>
      </c>
      <c r="P282" s="47">
        <v>5259.1369999999997</v>
      </c>
      <c r="Q282" s="47">
        <v>3888.15</v>
      </c>
      <c r="R282" s="47">
        <v>4042.7060000000001</v>
      </c>
      <c r="S282" s="48">
        <v>46623.165000000001</v>
      </c>
      <c r="T282" s="456"/>
      <c r="U282" s="456">
        <f t="shared" si="28"/>
        <v>9054.7080000000005</v>
      </c>
      <c r="V282" s="231">
        <f t="shared" si="29"/>
        <v>37568.457000000002</v>
      </c>
    </row>
    <row r="283" spans="1:22" ht="13.5" thickBot="1">
      <c r="A283" s="236" t="str">
        <f t="shared" si="24"/>
        <v>NORTH AMERICAOther</v>
      </c>
      <c r="B283" s="233" t="str">
        <f t="shared" si="25"/>
        <v>NORTH AMERICAMICHAELS</v>
      </c>
      <c r="C283" s="233" t="str">
        <f t="shared" si="26"/>
        <v>NORTH AMERICA</v>
      </c>
      <c r="D283" s="233" t="str">
        <f t="shared" si="27"/>
        <v>MICHAELS</v>
      </c>
      <c r="E283" s="597"/>
      <c r="F283" s="452" t="s">
        <v>595</v>
      </c>
      <c r="G283" s="47">
        <v>32516.812999999998</v>
      </c>
      <c r="H283" s="47">
        <v>186148.68100000001</v>
      </c>
      <c r="I283" s="47">
        <v>73413.766000000003</v>
      </c>
      <c r="J283" s="47">
        <v>158397.90599999999</v>
      </c>
      <c r="K283" s="47">
        <v>41697.358999999997</v>
      </c>
      <c r="L283" s="47">
        <v>328224.98300000001</v>
      </c>
      <c r="M283" s="47">
        <v>125254.171</v>
      </c>
      <c r="N283" s="47">
        <v>15262.96</v>
      </c>
      <c r="O283" s="47">
        <v>134649.82999999999</v>
      </c>
      <c r="P283" s="47">
        <v>123775.887</v>
      </c>
      <c r="Q283" s="47">
        <v>144820.82500000001</v>
      </c>
      <c r="R283" s="47">
        <v>242094.94399999999</v>
      </c>
      <c r="S283" s="48">
        <v>1606258.125</v>
      </c>
      <c r="T283" s="456"/>
      <c r="U283" s="456">
        <f t="shared" si="28"/>
        <v>218665.49400000001</v>
      </c>
      <c r="V283" s="231">
        <f t="shared" si="29"/>
        <v>1387592.6310000001</v>
      </c>
    </row>
    <row r="284" spans="1:22" ht="13.5" thickBot="1">
      <c r="A284" s="236" t="str">
        <f t="shared" si="24"/>
        <v>NORTH AMERICAOther</v>
      </c>
      <c r="B284" s="233" t="str">
        <f t="shared" si="25"/>
        <v>NORTH AMERICAOTHER</v>
      </c>
      <c r="C284" s="233" t="str">
        <f t="shared" si="26"/>
        <v>NORTH AMERICA</v>
      </c>
      <c r="D284" s="233" t="str">
        <f t="shared" si="27"/>
        <v>OTHER</v>
      </c>
      <c r="E284" s="597"/>
      <c r="F284" s="452" t="s">
        <v>77</v>
      </c>
      <c r="G284" s="47">
        <v>893.27499999999998</v>
      </c>
      <c r="H284" s="47">
        <v>181.76900000000001</v>
      </c>
      <c r="I284" s="47">
        <v>439.74400000000003</v>
      </c>
      <c r="J284" s="47">
        <v>474.18099999999998</v>
      </c>
      <c r="K284" s="47">
        <v>327.42500000000001</v>
      </c>
      <c r="L284" s="47">
        <v>258.15800000000002</v>
      </c>
      <c r="M284" s="47">
        <v>19085.131000000001</v>
      </c>
      <c r="N284" s="47">
        <v>656.04</v>
      </c>
      <c r="O284" s="47">
        <v>114.11799999999999</v>
      </c>
      <c r="P284" s="47">
        <v>19223.618999999999</v>
      </c>
      <c r="Q284" s="47">
        <v>362.08199999999999</v>
      </c>
      <c r="R284" s="47">
        <v>19146.898000000001</v>
      </c>
      <c r="S284" s="48">
        <v>61162.44</v>
      </c>
      <c r="T284" s="456"/>
      <c r="U284" s="456">
        <f t="shared" si="28"/>
        <v>1075.0439999999999</v>
      </c>
      <c r="V284" s="231">
        <f t="shared" si="29"/>
        <v>60087.396000000001</v>
      </c>
    </row>
    <row r="285" spans="1:22" ht="13.5" thickBot="1">
      <c r="A285" s="236" t="str">
        <f t="shared" si="24"/>
        <v>NORTH AMERICAREEVES</v>
      </c>
      <c r="B285" s="233" t="str">
        <f t="shared" si="25"/>
        <v>NORTH AMERICAREEVES</v>
      </c>
      <c r="C285" s="233" t="str">
        <f t="shared" si="26"/>
        <v>NORTH AMERICA</v>
      </c>
      <c r="D285" s="233" t="str">
        <f t="shared" si="27"/>
        <v>REEVES</v>
      </c>
      <c r="E285" s="597"/>
      <c r="F285" s="452" t="s">
        <v>173</v>
      </c>
      <c r="G285" s="47">
        <v>193913.432</v>
      </c>
      <c r="H285" s="47">
        <v>239761.038</v>
      </c>
      <c r="I285" s="47">
        <v>269201.00300000003</v>
      </c>
      <c r="J285" s="47">
        <v>272870.60399999999</v>
      </c>
      <c r="K285" s="47">
        <v>258445.204</v>
      </c>
      <c r="L285" s="47">
        <v>136463.473</v>
      </c>
      <c r="M285" s="47">
        <v>209979.86499999999</v>
      </c>
      <c r="N285" s="47">
        <v>221143.89</v>
      </c>
      <c r="O285" s="47">
        <v>274805.95600000001</v>
      </c>
      <c r="P285" s="47">
        <v>278432.228</v>
      </c>
      <c r="Q285" s="47">
        <v>229924.7</v>
      </c>
      <c r="R285" s="47">
        <v>388534.13299999997</v>
      </c>
      <c r="S285" s="48">
        <v>2973475.5260000001</v>
      </c>
      <c r="T285" s="456"/>
      <c r="U285" s="456">
        <f t="shared" si="28"/>
        <v>433674.47</v>
      </c>
      <c r="V285" s="231">
        <f t="shared" si="29"/>
        <v>2539801.0559999999</v>
      </c>
    </row>
    <row r="286" spans="1:22" ht="13.5" thickBot="1">
      <c r="A286" s="236" t="str">
        <f t="shared" si="24"/>
        <v>NORTH AMERICASNAZAROO</v>
      </c>
      <c r="B286" s="233" t="str">
        <f t="shared" si="25"/>
        <v>NORTH AMERICASNAZAROO</v>
      </c>
      <c r="C286" s="233" t="str">
        <f t="shared" si="26"/>
        <v>NORTH AMERICA</v>
      </c>
      <c r="D286" s="233" t="str">
        <f t="shared" si="27"/>
        <v>SNAZAROO</v>
      </c>
      <c r="E286" s="597"/>
      <c r="F286" s="452" t="s">
        <v>101</v>
      </c>
      <c r="G286" s="47">
        <v>56637.802000000003</v>
      </c>
      <c r="H286" s="47">
        <v>398036.17800000001</v>
      </c>
      <c r="I286" s="47">
        <v>289758.02299999999</v>
      </c>
      <c r="J286" s="47">
        <v>252051.56299999999</v>
      </c>
      <c r="K286" s="47">
        <v>245104.02499999999</v>
      </c>
      <c r="L286" s="47">
        <v>144506.66800000001</v>
      </c>
      <c r="M286" s="47">
        <v>408332.283</v>
      </c>
      <c r="N286" s="47">
        <v>187217.92800000001</v>
      </c>
      <c r="O286" s="47">
        <v>357749.12599999999</v>
      </c>
      <c r="P286" s="47">
        <v>295277.07299999997</v>
      </c>
      <c r="Q286" s="47">
        <v>178188.67800000001</v>
      </c>
      <c r="R286" s="47">
        <v>75324.592000000004</v>
      </c>
      <c r="S286" s="48">
        <v>2888183.9389999998</v>
      </c>
      <c r="T286" s="456"/>
      <c r="U286" s="456">
        <f t="shared" si="28"/>
        <v>454673.98000000004</v>
      </c>
      <c r="V286" s="231">
        <f t="shared" si="29"/>
        <v>2433509.9589999998</v>
      </c>
    </row>
    <row r="287" spans="1:22" ht="13.5" thickBot="1">
      <c r="A287" s="236" t="str">
        <f t="shared" si="24"/>
        <v>NORTH AMERICAOther</v>
      </c>
      <c r="B287" s="233" t="str">
        <f t="shared" si="25"/>
        <v>NORTH AMERICAUTRECHT</v>
      </c>
      <c r="C287" s="233" t="str">
        <f t="shared" si="26"/>
        <v>NORTH AMERICA</v>
      </c>
      <c r="D287" s="233" t="str">
        <f t="shared" si="27"/>
        <v>UTRECHT</v>
      </c>
      <c r="E287" s="597"/>
      <c r="F287" s="452" t="s">
        <v>662</v>
      </c>
      <c r="G287" s="46"/>
      <c r="H287" s="46"/>
      <c r="I287" s="46"/>
      <c r="J287" s="46"/>
      <c r="K287" s="46"/>
      <c r="L287" s="47">
        <v>10654.130999999999</v>
      </c>
      <c r="M287" s="46"/>
      <c r="N287" s="46"/>
      <c r="O287" s="46"/>
      <c r="P287" s="46"/>
      <c r="Q287" s="46"/>
      <c r="R287" s="46"/>
      <c r="S287" s="48">
        <v>10654.130999999999</v>
      </c>
      <c r="T287" s="456"/>
      <c r="U287" s="456">
        <f t="shared" si="28"/>
        <v>0</v>
      </c>
      <c r="V287" s="231">
        <f t="shared" si="29"/>
        <v>10654.130999999999</v>
      </c>
    </row>
    <row r="288" spans="1:22" ht="13.5" thickBot="1">
      <c r="A288" s="236" t="str">
        <f t="shared" si="24"/>
        <v>NORTH AMERICAOther</v>
      </c>
      <c r="B288" s="233" t="str">
        <f t="shared" si="25"/>
        <v>NORTH AMERICAWALTER FOSTER</v>
      </c>
      <c r="C288" s="233" t="str">
        <f t="shared" si="26"/>
        <v>NORTH AMERICA</v>
      </c>
      <c r="D288" s="233" t="str">
        <f t="shared" si="27"/>
        <v>WALTER FOSTER</v>
      </c>
      <c r="E288" s="597"/>
      <c r="F288" s="452" t="s">
        <v>660</v>
      </c>
      <c r="G288" s="47">
        <v>18.733000000000001</v>
      </c>
      <c r="H288" s="47">
        <v>110.861</v>
      </c>
      <c r="I288" s="47">
        <v>80.834000000000003</v>
      </c>
      <c r="J288" s="47">
        <v>67.361000000000004</v>
      </c>
      <c r="K288" s="47">
        <v>93.025999999999996</v>
      </c>
      <c r="L288" s="47">
        <v>40.417999999999999</v>
      </c>
      <c r="M288" s="47">
        <v>85.713999999999999</v>
      </c>
      <c r="N288" s="47">
        <v>18.091999999999999</v>
      </c>
      <c r="O288" s="47">
        <v>73.06</v>
      </c>
      <c r="P288" s="46"/>
      <c r="Q288" s="47">
        <v>15.397</v>
      </c>
      <c r="R288" s="47">
        <v>42.341999999999999</v>
      </c>
      <c r="S288" s="48">
        <v>645.83799999999997</v>
      </c>
      <c r="T288" s="456"/>
      <c r="U288" s="456">
        <f t="shared" si="28"/>
        <v>129.59399999999999</v>
      </c>
      <c r="V288" s="231">
        <f t="shared" si="29"/>
        <v>516.24399999999991</v>
      </c>
    </row>
    <row r="289" spans="1:22" ht="13.5" thickBot="1">
      <c r="A289" s="236" t="str">
        <f t="shared" si="24"/>
        <v>NORTH AMERICAWINSOR &amp; NEWTON</v>
      </c>
      <c r="B289" s="233" t="str">
        <f t="shared" si="25"/>
        <v>NORTH AMERICAWINSOR &amp; NEWTON</v>
      </c>
      <c r="C289" s="233" t="str">
        <f t="shared" si="26"/>
        <v>NORTH AMERICA</v>
      </c>
      <c r="D289" s="233" t="str">
        <f t="shared" si="27"/>
        <v>WINSOR &amp; NEWTON</v>
      </c>
      <c r="E289" s="597"/>
      <c r="F289" s="452" t="s">
        <v>68</v>
      </c>
      <c r="G289" s="47">
        <v>1128769.0430000001</v>
      </c>
      <c r="H289" s="47">
        <v>1467832.186</v>
      </c>
      <c r="I289" s="47">
        <v>1222498.206</v>
      </c>
      <c r="J289" s="47">
        <v>1405508.1189999999</v>
      </c>
      <c r="K289" s="47">
        <v>1378537.5530000001</v>
      </c>
      <c r="L289" s="47">
        <v>1622520.845</v>
      </c>
      <c r="M289" s="47">
        <v>1411579.6270000001</v>
      </c>
      <c r="N289" s="47">
        <v>1216282.8770000001</v>
      </c>
      <c r="O289" s="47">
        <v>1785469.452</v>
      </c>
      <c r="P289" s="47">
        <v>1748368.0390000001</v>
      </c>
      <c r="Q289" s="47">
        <v>1121832.6950000001</v>
      </c>
      <c r="R289" s="47">
        <v>1962424.669</v>
      </c>
      <c r="S289" s="48">
        <v>17471623.311000001</v>
      </c>
      <c r="T289" s="456"/>
      <c r="U289" s="456">
        <f t="shared" si="28"/>
        <v>2596601.2290000003</v>
      </c>
      <c r="V289" s="231">
        <f t="shared" si="29"/>
        <v>14875022.082</v>
      </c>
    </row>
    <row r="290" spans="1:22" ht="13.5" thickBot="1">
      <c r="A290" s="236" t="str">
        <f t="shared" si="24"/>
        <v xml:space="preserve">NORTH AMERICA </v>
      </c>
      <c r="B290" s="233" t="str">
        <f t="shared" si="25"/>
        <v>NORTH AMERICAAll Brands</v>
      </c>
      <c r="C290" s="233" t="str">
        <f t="shared" si="26"/>
        <v>NORTH AMERICA</v>
      </c>
      <c r="D290" s="233" t="str">
        <f t="shared" si="27"/>
        <v>All Brands</v>
      </c>
      <c r="E290" s="598"/>
      <c r="F290" s="197" t="s">
        <v>599</v>
      </c>
      <c r="G290" s="50">
        <v>2474550.5490000001</v>
      </c>
      <c r="H290" s="50">
        <v>3828533.3730000001</v>
      </c>
      <c r="I290" s="50">
        <v>3349514.1830000002</v>
      </c>
      <c r="J290" s="50">
        <v>4083786.3139999998</v>
      </c>
      <c r="K290" s="50">
        <v>3732880.2820000001</v>
      </c>
      <c r="L290" s="50">
        <v>3963656.1269999999</v>
      </c>
      <c r="M290" s="50">
        <v>4289544.909</v>
      </c>
      <c r="N290" s="50">
        <v>3067308.0010000002</v>
      </c>
      <c r="O290" s="50">
        <v>4318250.818</v>
      </c>
      <c r="P290" s="50">
        <v>4167051.071</v>
      </c>
      <c r="Q290" s="50">
        <v>3268914.8089999999</v>
      </c>
      <c r="R290" s="50">
        <v>4878022.8439999996</v>
      </c>
      <c r="S290" s="50">
        <v>45422013.280000001</v>
      </c>
      <c r="T290" s="456"/>
      <c r="U290" s="456">
        <f t="shared" si="28"/>
        <v>6303083.9220000003</v>
      </c>
      <c r="V290" s="231">
        <f t="shared" si="29"/>
        <v>39118929.358000003</v>
      </c>
    </row>
    <row r="291" spans="1:22" ht="13.5" thickBot="1">
      <c r="A291" s="236" t="str">
        <f t="shared" si="24"/>
        <v>OTHER EUROPE EXPOther</v>
      </c>
      <c r="B291" s="233" t="str">
        <f t="shared" si="25"/>
        <v>OTHER EUROPE EXPARTOGRAPH</v>
      </c>
      <c r="C291" s="233" t="str">
        <f t="shared" si="26"/>
        <v>OTHER EUROPE EXP</v>
      </c>
      <c r="D291" s="233" t="str">
        <f t="shared" si="27"/>
        <v>ARTOGRAPH</v>
      </c>
      <c r="E291" s="588" t="s">
        <v>167</v>
      </c>
      <c r="F291" s="452" t="s">
        <v>602</v>
      </c>
      <c r="G291" s="47">
        <v>62.88</v>
      </c>
      <c r="H291" s="47">
        <v>138.32</v>
      </c>
      <c r="I291" s="47">
        <v>131.16</v>
      </c>
      <c r="J291" s="47">
        <v>162.16</v>
      </c>
      <c r="K291" s="47">
        <v>415.72</v>
      </c>
      <c r="L291" s="47">
        <v>96.58</v>
      </c>
      <c r="M291" s="46"/>
      <c r="N291" s="46"/>
      <c r="O291" s="47">
        <v>-34.58</v>
      </c>
      <c r="P291" s="46"/>
      <c r="Q291" s="46"/>
      <c r="R291" s="46"/>
      <c r="S291" s="48">
        <v>972.24</v>
      </c>
      <c r="T291" s="456"/>
      <c r="U291" s="456">
        <f t="shared" si="28"/>
        <v>201.2</v>
      </c>
      <c r="V291" s="231">
        <f t="shared" si="29"/>
        <v>771.04</v>
      </c>
    </row>
    <row r="292" spans="1:22" ht="13.5" thickBot="1">
      <c r="A292" s="236" t="str">
        <f t="shared" si="24"/>
        <v>OTHER EUROPE EXPOther</v>
      </c>
      <c r="B292" s="233" t="str">
        <f t="shared" si="25"/>
        <v>OTHER EUROPE EXPBECKERS A</v>
      </c>
      <c r="C292" s="233" t="str">
        <f t="shared" si="26"/>
        <v>OTHER EUROPE EXP</v>
      </c>
      <c r="D292" s="233" t="str">
        <f t="shared" si="27"/>
        <v>BECKERS A</v>
      </c>
      <c r="E292" s="597"/>
      <c r="F292" s="452" t="s">
        <v>652</v>
      </c>
      <c r="G292" s="46"/>
      <c r="H292" s="47">
        <v>118.831</v>
      </c>
      <c r="I292" s="47">
        <v>121.598</v>
      </c>
      <c r="J292" s="46"/>
      <c r="K292" s="47">
        <v>128.82499999999999</v>
      </c>
      <c r="L292" s="46"/>
      <c r="M292" s="46"/>
      <c r="N292" s="46"/>
      <c r="O292" s="47">
        <v>188.488</v>
      </c>
      <c r="P292" s="46"/>
      <c r="Q292" s="47">
        <v>103.881</v>
      </c>
      <c r="R292" s="46"/>
      <c r="S292" s="48">
        <v>661.62300000000005</v>
      </c>
      <c r="T292" s="456"/>
      <c r="U292" s="456">
        <f t="shared" si="28"/>
        <v>118.831</v>
      </c>
      <c r="V292" s="231">
        <f t="shared" si="29"/>
        <v>542.79200000000003</v>
      </c>
    </row>
    <row r="293" spans="1:22" ht="13.5" thickBot="1">
      <c r="A293" s="236" t="str">
        <f t="shared" si="24"/>
        <v>OTHER EUROPE EXPOther</v>
      </c>
      <c r="B293" s="233" t="str">
        <f t="shared" si="25"/>
        <v>OTHER EUROPE EXPCANSON</v>
      </c>
      <c r="C293" s="233" t="str">
        <f t="shared" si="26"/>
        <v>OTHER EUROPE EXP</v>
      </c>
      <c r="D293" s="233" t="str">
        <f t="shared" si="27"/>
        <v>CANSON</v>
      </c>
      <c r="E293" s="597"/>
      <c r="F293" s="452" t="s">
        <v>653</v>
      </c>
      <c r="G293" s="46"/>
      <c r="H293" s="47">
        <v>452.75700000000001</v>
      </c>
      <c r="I293" s="47">
        <v>154.83000000000001</v>
      </c>
      <c r="J293" s="46"/>
      <c r="K293" s="47">
        <v>136.691</v>
      </c>
      <c r="L293" s="46"/>
      <c r="M293" s="46"/>
      <c r="N293" s="46"/>
      <c r="O293" s="47">
        <v>213.00200000000001</v>
      </c>
      <c r="P293" s="46"/>
      <c r="Q293" s="47">
        <v>12.75</v>
      </c>
      <c r="R293" s="46"/>
      <c r="S293" s="48">
        <v>970.03</v>
      </c>
      <c r="T293" s="456"/>
      <c r="U293" s="456">
        <f t="shared" si="28"/>
        <v>452.75700000000001</v>
      </c>
      <c r="V293" s="231">
        <f t="shared" si="29"/>
        <v>517.27299999999991</v>
      </c>
    </row>
    <row r="294" spans="1:22" ht="13.5" thickBot="1">
      <c r="A294" s="236" t="str">
        <f t="shared" si="24"/>
        <v>OTHER EUROPE EXPOther</v>
      </c>
      <c r="B294" s="233" t="str">
        <f t="shared" si="25"/>
        <v>OTHER EUROPE EXPCOMPONENTS</v>
      </c>
      <c r="C294" s="233" t="str">
        <f t="shared" si="26"/>
        <v>OTHER EUROPE EXP</v>
      </c>
      <c r="D294" s="233" t="str">
        <f t="shared" si="27"/>
        <v>COMPONENTS</v>
      </c>
      <c r="E294" s="597"/>
      <c r="F294" s="452" t="s">
        <v>589</v>
      </c>
      <c r="G294" s="47">
        <v>0</v>
      </c>
      <c r="H294" s="47">
        <v>1011</v>
      </c>
      <c r="I294" s="46"/>
      <c r="J294" s="47">
        <v>170.56</v>
      </c>
      <c r="K294" s="46"/>
      <c r="L294" s="47">
        <v>240.45099999999999</v>
      </c>
      <c r="M294" s="46"/>
      <c r="N294" s="46"/>
      <c r="O294" s="47">
        <v>0</v>
      </c>
      <c r="P294" s="47">
        <v>384.72199999999998</v>
      </c>
      <c r="Q294" s="47">
        <v>0</v>
      </c>
      <c r="R294" s="47">
        <v>959.71400000000006</v>
      </c>
      <c r="S294" s="48">
        <v>2766.4470000000001</v>
      </c>
      <c r="T294" s="456"/>
      <c r="U294" s="456">
        <f t="shared" si="28"/>
        <v>1011</v>
      </c>
      <c r="V294" s="231">
        <f t="shared" si="29"/>
        <v>1755.4470000000001</v>
      </c>
    </row>
    <row r="295" spans="1:22" ht="13.5" thickBot="1">
      <c r="A295" s="236" t="str">
        <f t="shared" si="24"/>
        <v>OTHER EUROPE EXPCONTE A PARIS</v>
      </c>
      <c r="B295" s="233" t="str">
        <f t="shared" si="25"/>
        <v>OTHER EUROPE EXPCONTE A PARIS</v>
      </c>
      <c r="C295" s="233" t="str">
        <f t="shared" si="26"/>
        <v>OTHER EUROPE EXP</v>
      </c>
      <c r="D295" s="233" t="str">
        <f t="shared" si="27"/>
        <v>CONTE A PARIS</v>
      </c>
      <c r="E295" s="597"/>
      <c r="F295" s="452" t="s">
        <v>590</v>
      </c>
      <c r="G295" s="47">
        <v>2029.183</v>
      </c>
      <c r="H295" s="47">
        <v>3553.4859999999999</v>
      </c>
      <c r="I295" s="47">
        <v>1469.6510000000001</v>
      </c>
      <c r="J295" s="47">
        <v>1142.7349999999999</v>
      </c>
      <c r="K295" s="47">
        <v>537.471</v>
      </c>
      <c r="L295" s="47">
        <v>4010.0859999999998</v>
      </c>
      <c r="M295" s="47">
        <v>5650.4009999999998</v>
      </c>
      <c r="N295" s="47">
        <v>2885.4870000000001</v>
      </c>
      <c r="O295" s="47">
        <v>1345.675</v>
      </c>
      <c r="P295" s="47">
        <v>1385.2909999999999</v>
      </c>
      <c r="Q295" s="47">
        <v>2168.0329999999999</v>
      </c>
      <c r="R295" s="47">
        <v>1559.75</v>
      </c>
      <c r="S295" s="48">
        <v>27737.249</v>
      </c>
      <c r="T295" s="456"/>
      <c r="U295" s="456">
        <f t="shared" si="28"/>
        <v>5582.6689999999999</v>
      </c>
      <c r="V295" s="231">
        <f t="shared" si="29"/>
        <v>22154.58</v>
      </c>
    </row>
    <row r="296" spans="1:22" ht="13.5" thickBot="1">
      <c r="A296" s="236" t="str">
        <f t="shared" si="24"/>
        <v>OTHER EUROPE EXPOther</v>
      </c>
      <c r="B296" s="233" t="str">
        <f t="shared" si="25"/>
        <v>OTHER EUROPE EXPCREDITS</v>
      </c>
      <c r="C296" s="233" t="str">
        <f t="shared" si="26"/>
        <v>OTHER EUROPE EXP</v>
      </c>
      <c r="D296" s="233" t="str">
        <f t="shared" si="27"/>
        <v>CREDITS</v>
      </c>
      <c r="E296" s="597"/>
      <c r="F296" s="452" t="s">
        <v>591</v>
      </c>
      <c r="G296" s="46"/>
      <c r="H296" s="46"/>
      <c r="I296" s="46"/>
      <c r="J296" s="46"/>
      <c r="K296" s="46"/>
      <c r="L296" s="46"/>
      <c r="M296" s="46"/>
      <c r="N296" s="47">
        <v>-2.2890000000000001</v>
      </c>
      <c r="O296" s="46"/>
      <c r="P296" s="46"/>
      <c r="Q296" s="46"/>
      <c r="R296" s="46"/>
      <c r="S296" s="48">
        <v>-2.2890000000000001</v>
      </c>
      <c r="T296" s="456"/>
      <c r="U296" s="456">
        <f t="shared" si="28"/>
        <v>0</v>
      </c>
      <c r="V296" s="231">
        <f t="shared" si="29"/>
        <v>-2.2890000000000001</v>
      </c>
    </row>
    <row r="297" spans="1:22" ht="13.5" thickBot="1">
      <c r="A297" s="236" t="str">
        <f t="shared" si="24"/>
        <v>OTHER EUROPE EXPOther</v>
      </c>
      <c r="B297" s="233" t="str">
        <f t="shared" si="25"/>
        <v>OTHER EUROPE EXPDEKORIMA</v>
      </c>
      <c r="C297" s="233" t="str">
        <f t="shared" si="26"/>
        <v>OTHER EUROPE EXP</v>
      </c>
      <c r="D297" s="233" t="str">
        <f t="shared" si="27"/>
        <v>DEKORIMA</v>
      </c>
      <c r="E297" s="597"/>
      <c r="F297" s="452" t="s">
        <v>654</v>
      </c>
      <c r="G297" s="46"/>
      <c r="H297" s="47">
        <v>879.61400000000003</v>
      </c>
      <c r="I297" s="47">
        <v>13.909000000000001</v>
      </c>
      <c r="J297" s="46"/>
      <c r="K297" s="47">
        <v>165.43700000000001</v>
      </c>
      <c r="L297" s="47">
        <v>279.29399999999998</v>
      </c>
      <c r="M297" s="46"/>
      <c r="N297" s="46"/>
      <c r="O297" s="47">
        <v>514.68100000000004</v>
      </c>
      <c r="P297" s="47">
        <v>-23.303999999999998</v>
      </c>
      <c r="Q297" s="47">
        <v>52.771000000000001</v>
      </c>
      <c r="R297" s="46"/>
      <c r="S297" s="48">
        <v>1882.402</v>
      </c>
      <c r="T297" s="456"/>
      <c r="U297" s="456">
        <f t="shared" si="28"/>
        <v>879.61400000000003</v>
      </c>
      <c r="V297" s="231">
        <f t="shared" si="29"/>
        <v>1002.788</v>
      </c>
    </row>
    <row r="298" spans="1:22" ht="13.5" thickBot="1">
      <c r="A298" s="236" t="str">
        <f t="shared" si="24"/>
        <v>OTHER EUROPE EXPOther</v>
      </c>
      <c r="B298" s="233" t="str">
        <f t="shared" si="25"/>
        <v>OTHER EUROPE EXPDERWENT</v>
      </c>
      <c r="C298" s="233" t="str">
        <f t="shared" si="26"/>
        <v>OTHER EUROPE EXP</v>
      </c>
      <c r="D298" s="233" t="str">
        <f t="shared" si="27"/>
        <v>DERWENT</v>
      </c>
      <c r="E298" s="597"/>
      <c r="F298" s="452" t="s">
        <v>612</v>
      </c>
      <c r="G298" s="46"/>
      <c r="H298" s="47">
        <v>107</v>
      </c>
      <c r="I298" s="47">
        <v>9.2230000000000008</v>
      </c>
      <c r="J298" s="46"/>
      <c r="K298" s="46"/>
      <c r="L298" s="46"/>
      <c r="M298" s="46"/>
      <c r="N298" s="46"/>
      <c r="O298" s="47">
        <v>30.745999999999999</v>
      </c>
      <c r="P298" s="46"/>
      <c r="Q298" s="47">
        <v>26.81</v>
      </c>
      <c r="R298" s="46"/>
      <c r="S298" s="48">
        <v>173.779</v>
      </c>
      <c r="T298" s="456"/>
      <c r="U298" s="456">
        <f t="shared" si="28"/>
        <v>107</v>
      </c>
      <c r="V298" s="231">
        <f t="shared" si="29"/>
        <v>66.778999999999996</v>
      </c>
    </row>
    <row r="299" spans="1:22" ht="13.5" thickBot="1">
      <c r="A299" s="236" t="str">
        <f t="shared" si="24"/>
        <v>OTHER EUROPE EXPOther</v>
      </c>
      <c r="B299" s="233" t="str">
        <f t="shared" si="25"/>
        <v>OTHER EUROPE EXPHUMBROL</v>
      </c>
      <c r="C299" s="233" t="str">
        <f t="shared" si="26"/>
        <v>OTHER EUROPE EXP</v>
      </c>
      <c r="D299" s="233" t="str">
        <f t="shared" si="27"/>
        <v>HUMBROL</v>
      </c>
      <c r="E299" s="597"/>
      <c r="F299" s="452" t="s">
        <v>631</v>
      </c>
      <c r="G299" s="46"/>
      <c r="H299" s="46"/>
      <c r="I299" s="47">
        <v>141.49199999999999</v>
      </c>
      <c r="J299" s="46"/>
      <c r="K299" s="47">
        <v>4.0629999999999997</v>
      </c>
      <c r="L299" s="46"/>
      <c r="M299" s="46"/>
      <c r="N299" s="46"/>
      <c r="O299" s="46"/>
      <c r="P299" s="46"/>
      <c r="Q299" s="46"/>
      <c r="R299" s="46"/>
      <c r="S299" s="48">
        <v>145.55500000000001</v>
      </c>
      <c r="T299" s="456"/>
      <c r="U299" s="456">
        <f t="shared" si="28"/>
        <v>0</v>
      </c>
      <c r="V299" s="231">
        <f t="shared" si="29"/>
        <v>145.55500000000001</v>
      </c>
    </row>
    <row r="300" spans="1:22" ht="13.5" thickBot="1">
      <c r="A300" s="236" t="str">
        <f t="shared" si="24"/>
        <v>OTHER EUROPE EXPOther</v>
      </c>
      <c r="B300" s="233" t="str">
        <f t="shared" si="25"/>
        <v>OTHER EUROPE EXPINSCRIBE</v>
      </c>
      <c r="C300" s="233" t="str">
        <f t="shared" si="26"/>
        <v>OTHER EUROPE EXP</v>
      </c>
      <c r="D300" s="233" t="str">
        <f t="shared" si="27"/>
        <v>INSCRIBE</v>
      </c>
      <c r="E300" s="597"/>
      <c r="F300" s="452" t="s">
        <v>663</v>
      </c>
      <c r="G300" s="47">
        <v>178.2</v>
      </c>
      <c r="H300" s="47">
        <v>356.46</v>
      </c>
      <c r="I300" s="47">
        <v>243.84</v>
      </c>
      <c r="J300" s="47">
        <v>39.6</v>
      </c>
      <c r="K300" s="47">
        <v>195.42</v>
      </c>
      <c r="L300" s="47">
        <v>276.95999999999998</v>
      </c>
      <c r="M300" s="46"/>
      <c r="N300" s="47">
        <v>623.88</v>
      </c>
      <c r="O300" s="47">
        <v>736.62</v>
      </c>
      <c r="P300" s="47">
        <v>217.86</v>
      </c>
      <c r="Q300" s="47">
        <v>28.08</v>
      </c>
      <c r="R300" s="47">
        <v>677.82</v>
      </c>
      <c r="S300" s="48">
        <v>3574.74</v>
      </c>
      <c r="T300" s="456"/>
      <c r="U300" s="456">
        <f t="shared" si="28"/>
        <v>534.66</v>
      </c>
      <c r="V300" s="231">
        <f t="shared" si="29"/>
        <v>3040.08</v>
      </c>
    </row>
    <row r="301" spans="1:22" ht="13.5" thickBot="1">
      <c r="A301" s="236" t="str">
        <f t="shared" si="24"/>
        <v>OTHER EUROPE EXPL&amp;B</v>
      </c>
      <c r="B301" s="233" t="str">
        <f t="shared" si="25"/>
        <v>OTHER EUROPE EXPL&amp;B</v>
      </c>
      <c r="C301" s="233" t="str">
        <f t="shared" si="26"/>
        <v>OTHER EUROPE EXP</v>
      </c>
      <c r="D301" s="233" t="str">
        <f t="shared" si="27"/>
        <v>L&amp;B</v>
      </c>
      <c r="E301" s="597"/>
      <c r="F301" s="452" t="s">
        <v>55</v>
      </c>
      <c r="G301" s="47">
        <v>63215.745000000003</v>
      </c>
      <c r="H301" s="47">
        <v>50438.936000000002</v>
      </c>
      <c r="I301" s="47">
        <v>21466.850999999999</v>
      </c>
      <c r="J301" s="47">
        <v>51992.472000000002</v>
      </c>
      <c r="K301" s="47">
        <v>8768.6589999999997</v>
      </c>
      <c r="L301" s="47">
        <v>63443.338000000003</v>
      </c>
      <c r="M301" s="47">
        <v>47077.976000000002</v>
      </c>
      <c r="N301" s="47">
        <v>14884.575000000001</v>
      </c>
      <c r="O301" s="47">
        <v>52834.180999999997</v>
      </c>
      <c r="P301" s="47">
        <v>37865.313000000002</v>
      </c>
      <c r="Q301" s="47">
        <v>26284.896000000001</v>
      </c>
      <c r="R301" s="47">
        <v>22625.504000000001</v>
      </c>
      <c r="S301" s="48">
        <v>460898.446</v>
      </c>
      <c r="T301" s="456"/>
      <c r="U301" s="456">
        <f t="shared" si="28"/>
        <v>113654.68100000001</v>
      </c>
      <c r="V301" s="231">
        <f t="shared" si="29"/>
        <v>347243.76500000001</v>
      </c>
    </row>
    <row r="302" spans="1:22" ht="13.5" thickBot="1">
      <c r="A302" s="236" t="str">
        <f t="shared" si="24"/>
        <v>OTHER EUROPE EXPLETRASET</v>
      </c>
      <c r="B302" s="233" t="str">
        <f t="shared" si="25"/>
        <v>OTHER EUROPE EXPLETRASET</v>
      </c>
      <c r="C302" s="233" t="str">
        <f t="shared" si="26"/>
        <v>OTHER EUROPE EXP</v>
      </c>
      <c r="D302" s="233" t="str">
        <f t="shared" si="27"/>
        <v>LETRASET</v>
      </c>
      <c r="E302" s="597"/>
      <c r="F302" s="452" t="s">
        <v>593</v>
      </c>
      <c r="G302" s="47">
        <v>14533.99</v>
      </c>
      <c r="H302" s="47">
        <v>50127.072999999997</v>
      </c>
      <c r="I302" s="47">
        <v>11489.773999999999</v>
      </c>
      <c r="J302" s="47">
        <v>51271.631999999998</v>
      </c>
      <c r="K302" s="47">
        <v>7201.1869999999999</v>
      </c>
      <c r="L302" s="47">
        <v>7037.9449999999997</v>
      </c>
      <c r="M302" s="47">
        <v>23110.064999999999</v>
      </c>
      <c r="N302" s="47">
        <v>21531.39</v>
      </c>
      <c r="O302" s="47">
        <v>34219.305999999997</v>
      </c>
      <c r="P302" s="47">
        <v>33723.133999999998</v>
      </c>
      <c r="Q302" s="47">
        <v>9940.1470000000008</v>
      </c>
      <c r="R302" s="47">
        <v>28335.758000000002</v>
      </c>
      <c r="S302" s="48">
        <v>292521.40100000001</v>
      </c>
      <c r="T302" s="456"/>
      <c r="U302" s="456">
        <f t="shared" si="28"/>
        <v>64661.062999999995</v>
      </c>
      <c r="V302" s="231">
        <f t="shared" si="29"/>
        <v>227860.33800000002</v>
      </c>
    </row>
    <row r="303" spans="1:22" ht="13.5" thickBot="1">
      <c r="A303" s="236" t="str">
        <f t="shared" si="24"/>
        <v>OTHER EUROPE EXPLIQUITEX</v>
      </c>
      <c r="B303" s="233" t="str">
        <f t="shared" si="25"/>
        <v>OTHER EUROPE EXPLIQUITEX</v>
      </c>
      <c r="C303" s="233" t="str">
        <f t="shared" si="26"/>
        <v>OTHER EUROPE EXP</v>
      </c>
      <c r="D303" s="233" t="str">
        <f t="shared" si="27"/>
        <v>LIQUITEX</v>
      </c>
      <c r="E303" s="597"/>
      <c r="F303" s="452" t="s">
        <v>79</v>
      </c>
      <c r="G303" s="47">
        <v>4772.5789999999997</v>
      </c>
      <c r="H303" s="47">
        <v>9498.527</v>
      </c>
      <c r="I303" s="47">
        <v>8571.8340000000007</v>
      </c>
      <c r="J303" s="47">
        <v>6164.6009999999997</v>
      </c>
      <c r="K303" s="47">
        <v>3699.029</v>
      </c>
      <c r="L303" s="47">
        <v>21561.031999999999</v>
      </c>
      <c r="M303" s="47">
        <v>4996.6819999999998</v>
      </c>
      <c r="N303" s="47">
        <v>4120.0230000000001</v>
      </c>
      <c r="O303" s="47">
        <v>9622.8410000000003</v>
      </c>
      <c r="P303" s="47">
        <v>2135.5839999999998</v>
      </c>
      <c r="Q303" s="47">
        <v>7054.2730000000001</v>
      </c>
      <c r="R303" s="47">
        <v>6104.9080000000004</v>
      </c>
      <c r="S303" s="48">
        <v>88301.913</v>
      </c>
      <c r="T303" s="456"/>
      <c r="U303" s="456">
        <f t="shared" si="28"/>
        <v>14271.106</v>
      </c>
      <c r="V303" s="231">
        <f t="shared" si="29"/>
        <v>74030.807000000001</v>
      </c>
    </row>
    <row r="304" spans="1:22" ht="13.5" thickBot="1">
      <c r="A304" s="236" t="str">
        <f t="shared" si="24"/>
        <v>OTHER EUROPE EXPOther</v>
      </c>
      <c r="B304" s="233" t="str">
        <f t="shared" si="25"/>
        <v>OTHER EUROPE EXPMARKETING</v>
      </c>
      <c r="C304" s="233" t="str">
        <f t="shared" si="26"/>
        <v>OTHER EUROPE EXP</v>
      </c>
      <c r="D304" s="233" t="str">
        <f t="shared" si="27"/>
        <v>MARKETING</v>
      </c>
      <c r="E304" s="597"/>
      <c r="F304" s="452" t="s">
        <v>594</v>
      </c>
      <c r="G304" s="47">
        <v>0</v>
      </c>
      <c r="H304" s="47">
        <v>660.625</v>
      </c>
      <c r="I304" s="47">
        <v>204.911</v>
      </c>
      <c r="J304" s="47">
        <v>650.74099999999999</v>
      </c>
      <c r="K304" s="47">
        <v>4.7619999999999996</v>
      </c>
      <c r="L304" s="47">
        <v>7.093</v>
      </c>
      <c r="M304" s="47">
        <v>3.4009999999999998</v>
      </c>
      <c r="N304" s="47">
        <v>0</v>
      </c>
      <c r="O304" s="47">
        <v>665.55200000000002</v>
      </c>
      <c r="P304" s="47">
        <v>30.2</v>
      </c>
      <c r="Q304" s="47">
        <v>212.708</v>
      </c>
      <c r="R304" s="47">
        <v>4.08</v>
      </c>
      <c r="S304" s="48">
        <v>2444.0729999999999</v>
      </c>
      <c r="T304" s="456"/>
      <c r="U304" s="456">
        <f t="shared" si="28"/>
        <v>660.625</v>
      </c>
      <c r="V304" s="231">
        <f t="shared" si="29"/>
        <v>1783.4479999999999</v>
      </c>
    </row>
    <row r="305" spans="1:22" ht="13.5" thickBot="1">
      <c r="A305" s="236" t="str">
        <f t="shared" si="24"/>
        <v>OTHER EUROPE EXPOther</v>
      </c>
      <c r="B305" s="233" t="str">
        <f t="shared" si="25"/>
        <v>OTHER EUROPE EXPMODERN OPTIONS</v>
      </c>
      <c r="C305" s="233" t="str">
        <f t="shared" si="26"/>
        <v>OTHER EUROPE EXP</v>
      </c>
      <c r="D305" s="233" t="str">
        <f t="shared" si="27"/>
        <v>MODERN OPTIONS</v>
      </c>
      <c r="E305" s="597"/>
      <c r="F305" s="452" t="s">
        <v>596</v>
      </c>
      <c r="G305" s="46"/>
      <c r="H305" s="47">
        <v>47.609000000000002</v>
      </c>
      <c r="I305" s="46"/>
      <c r="J305" s="47">
        <v>24.364999999999998</v>
      </c>
      <c r="K305" s="46"/>
      <c r="L305" s="46"/>
      <c r="M305" s="46"/>
      <c r="N305" s="46"/>
      <c r="O305" s="47">
        <v>18.321999999999999</v>
      </c>
      <c r="P305" s="47">
        <v>73.096999999999994</v>
      </c>
      <c r="Q305" s="47">
        <v>18.321999999999999</v>
      </c>
      <c r="R305" s="46"/>
      <c r="S305" s="48">
        <v>181.715</v>
      </c>
      <c r="T305" s="456"/>
      <c r="U305" s="456">
        <f t="shared" si="28"/>
        <v>47.609000000000002</v>
      </c>
      <c r="V305" s="231">
        <f t="shared" si="29"/>
        <v>134.10599999999999</v>
      </c>
    </row>
    <row r="306" spans="1:22" ht="13.5" thickBot="1">
      <c r="A306" s="236" t="str">
        <f t="shared" si="24"/>
        <v>OTHER EUROPE EXPOther</v>
      </c>
      <c r="B306" s="233" t="str">
        <f t="shared" si="25"/>
        <v>OTHER EUROPE EXPMONTVAL</v>
      </c>
      <c r="C306" s="233" t="str">
        <f t="shared" si="26"/>
        <v>OTHER EUROPE EXP</v>
      </c>
      <c r="D306" s="233" t="str">
        <f t="shared" si="27"/>
        <v>MONTVAL</v>
      </c>
      <c r="E306" s="597"/>
      <c r="F306" s="452" t="s">
        <v>656</v>
      </c>
      <c r="G306" s="46"/>
      <c r="H306" s="47">
        <v>29.1</v>
      </c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8">
        <v>29.1</v>
      </c>
      <c r="T306" s="456"/>
      <c r="U306" s="456">
        <f t="shared" si="28"/>
        <v>29.1</v>
      </c>
      <c r="V306" s="231">
        <f t="shared" si="29"/>
        <v>0</v>
      </c>
    </row>
    <row r="307" spans="1:22" ht="13.5" thickBot="1">
      <c r="A307" s="236" t="str">
        <f t="shared" si="24"/>
        <v>OTHER EUROPE EXPOther</v>
      </c>
      <c r="B307" s="233" t="str">
        <f t="shared" si="25"/>
        <v>OTHER EUROPE EXPOTHER</v>
      </c>
      <c r="C307" s="233" t="str">
        <f t="shared" si="26"/>
        <v>OTHER EUROPE EXP</v>
      </c>
      <c r="D307" s="233" t="str">
        <f t="shared" si="27"/>
        <v>OTHER</v>
      </c>
      <c r="E307" s="597"/>
      <c r="F307" s="452" t="s">
        <v>77</v>
      </c>
      <c r="G307" s="47">
        <v>6.048</v>
      </c>
      <c r="H307" s="47">
        <v>563.24</v>
      </c>
      <c r="I307" s="47">
        <v>81.016999999999996</v>
      </c>
      <c r="J307" s="46"/>
      <c r="K307" s="47">
        <v>182.41</v>
      </c>
      <c r="L307" s="46"/>
      <c r="M307" s="46"/>
      <c r="N307" s="46"/>
      <c r="O307" s="47">
        <v>388.18</v>
      </c>
      <c r="P307" s="46"/>
      <c r="Q307" s="47">
        <v>325.38400000000001</v>
      </c>
      <c r="R307" s="46"/>
      <c r="S307" s="48">
        <v>1546.279</v>
      </c>
      <c r="T307" s="456"/>
      <c r="U307" s="456">
        <f t="shared" si="28"/>
        <v>569.28800000000001</v>
      </c>
      <c r="V307" s="231">
        <f t="shared" si="29"/>
        <v>976.99099999999999</v>
      </c>
    </row>
    <row r="308" spans="1:22" ht="13.5" thickBot="1">
      <c r="A308" s="236" t="str">
        <f t="shared" si="24"/>
        <v>OTHER EUROPE EXPOther</v>
      </c>
      <c r="B308" s="233" t="str">
        <f t="shared" si="25"/>
        <v>OTHER EUROPE EXPPLAID</v>
      </c>
      <c r="C308" s="233" t="str">
        <f t="shared" si="26"/>
        <v>OTHER EUROPE EXP</v>
      </c>
      <c r="D308" s="233" t="str">
        <f t="shared" si="27"/>
        <v>PLAID</v>
      </c>
      <c r="E308" s="597"/>
      <c r="F308" s="452" t="s">
        <v>623</v>
      </c>
      <c r="G308" s="47">
        <v>295.5</v>
      </c>
      <c r="H308" s="47">
        <v>520.44000000000005</v>
      </c>
      <c r="I308" s="47">
        <v>1039.4100000000001</v>
      </c>
      <c r="J308" s="47">
        <v>670.65</v>
      </c>
      <c r="K308" s="47">
        <v>1923.6</v>
      </c>
      <c r="L308" s="47">
        <v>961.38</v>
      </c>
      <c r="M308" s="46"/>
      <c r="N308" s="47">
        <v>91.56</v>
      </c>
      <c r="O308" s="47">
        <v>279.45</v>
      </c>
      <c r="P308" s="47">
        <v>70.23</v>
      </c>
      <c r="Q308" s="47">
        <v>87.72</v>
      </c>
      <c r="R308" s="47">
        <v>41.88</v>
      </c>
      <c r="S308" s="48">
        <v>5981.82</v>
      </c>
      <c r="T308" s="456"/>
      <c r="U308" s="456">
        <f t="shared" si="28"/>
        <v>815.94</v>
      </c>
      <c r="V308" s="231">
        <f t="shared" si="29"/>
        <v>5165.8799999999992</v>
      </c>
    </row>
    <row r="309" spans="1:22" ht="13.5" thickBot="1">
      <c r="A309" s="236" t="str">
        <f t="shared" si="24"/>
        <v>OTHER EUROPE EXPREEVES</v>
      </c>
      <c r="B309" s="233" t="str">
        <f t="shared" si="25"/>
        <v>OTHER EUROPE EXPREEVES</v>
      </c>
      <c r="C309" s="233" t="str">
        <f t="shared" si="26"/>
        <v>OTHER EUROPE EXP</v>
      </c>
      <c r="D309" s="233" t="str">
        <f t="shared" si="27"/>
        <v>REEVES</v>
      </c>
      <c r="E309" s="597"/>
      <c r="F309" s="452" t="s">
        <v>173</v>
      </c>
      <c r="G309" s="47">
        <v>29273.582999999999</v>
      </c>
      <c r="H309" s="47">
        <v>22630.28</v>
      </c>
      <c r="I309" s="47">
        <v>31261.634999999998</v>
      </c>
      <c r="J309" s="47">
        <v>54771.485999999997</v>
      </c>
      <c r="K309" s="47">
        <v>20243.973000000002</v>
      </c>
      <c r="L309" s="47">
        <v>67646.184999999998</v>
      </c>
      <c r="M309" s="47">
        <v>10801.008</v>
      </c>
      <c r="N309" s="47">
        <v>26850.256000000001</v>
      </c>
      <c r="O309" s="47">
        <v>30040.55</v>
      </c>
      <c r="P309" s="47">
        <v>9460.14</v>
      </c>
      <c r="Q309" s="47">
        <v>6456.7790000000005</v>
      </c>
      <c r="R309" s="47">
        <v>19207.187999999998</v>
      </c>
      <c r="S309" s="48">
        <v>328643.06300000002</v>
      </c>
      <c r="T309" s="456"/>
      <c r="U309" s="456">
        <f t="shared" si="28"/>
        <v>51903.862999999998</v>
      </c>
      <c r="V309" s="231">
        <f t="shared" si="29"/>
        <v>276739.20000000001</v>
      </c>
    </row>
    <row r="310" spans="1:22" ht="13.5" thickBot="1">
      <c r="A310" s="236" t="str">
        <f t="shared" si="24"/>
        <v>OTHER EUROPE EXPOther</v>
      </c>
      <c r="B310" s="233" t="str">
        <f t="shared" si="25"/>
        <v>OTHER EUROPE EXPSCULPEY</v>
      </c>
      <c r="C310" s="233" t="str">
        <f t="shared" si="26"/>
        <v>OTHER EUROPE EXP</v>
      </c>
      <c r="D310" s="233" t="str">
        <f t="shared" si="27"/>
        <v>SCULPEY</v>
      </c>
      <c r="E310" s="597"/>
      <c r="F310" s="452" t="s">
        <v>664</v>
      </c>
      <c r="G310" s="47">
        <v>571.6</v>
      </c>
      <c r="H310" s="47">
        <v>1250.5</v>
      </c>
      <c r="I310" s="47">
        <v>842.38</v>
      </c>
      <c r="J310" s="47">
        <v>348.69</v>
      </c>
      <c r="K310" s="47">
        <v>1058.28</v>
      </c>
      <c r="L310" s="47">
        <v>1747.16</v>
      </c>
      <c r="M310" s="46"/>
      <c r="N310" s="47">
        <v>1241.3900000000001</v>
      </c>
      <c r="O310" s="47">
        <v>1580.15</v>
      </c>
      <c r="P310" s="47">
        <v>332.6</v>
      </c>
      <c r="Q310" s="47">
        <v>967.02</v>
      </c>
      <c r="R310" s="47">
        <v>1556.26</v>
      </c>
      <c r="S310" s="48">
        <v>11496.03</v>
      </c>
      <c r="T310" s="456"/>
      <c r="U310" s="456">
        <f t="shared" si="28"/>
        <v>1822.1</v>
      </c>
      <c r="V310" s="231">
        <f t="shared" si="29"/>
        <v>9673.93</v>
      </c>
    </row>
    <row r="311" spans="1:22" ht="13.5" thickBot="1">
      <c r="A311" s="236" t="str">
        <f t="shared" si="24"/>
        <v>OTHER EUROPE EXPOther</v>
      </c>
      <c r="B311" s="233" t="str">
        <f t="shared" si="25"/>
        <v>OTHER EUROPE EXPSLATER HARRISON</v>
      </c>
      <c r="C311" s="233" t="str">
        <f t="shared" si="26"/>
        <v>OTHER EUROPE EXP</v>
      </c>
      <c r="D311" s="233" t="str">
        <f t="shared" si="27"/>
        <v>SLATER HARRISON</v>
      </c>
      <c r="E311" s="597"/>
      <c r="F311" s="452" t="s">
        <v>625</v>
      </c>
      <c r="G311" s="47">
        <v>470</v>
      </c>
      <c r="H311" s="46"/>
      <c r="I311" s="46"/>
      <c r="J311" s="46"/>
      <c r="K311" s="47">
        <v>793</v>
      </c>
      <c r="L311" s="46"/>
      <c r="M311" s="46"/>
      <c r="N311" s="47">
        <v>26</v>
      </c>
      <c r="O311" s="46"/>
      <c r="P311" s="46"/>
      <c r="Q311" s="46"/>
      <c r="R311" s="46"/>
      <c r="S311" s="48">
        <v>1289</v>
      </c>
      <c r="T311" s="456"/>
      <c r="U311" s="456">
        <f t="shared" si="28"/>
        <v>470</v>
      </c>
      <c r="V311" s="231">
        <f t="shared" si="29"/>
        <v>819</v>
      </c>
    </row>
    <row r="312" spans="1:22" ht="13.5" thickBot="1">
      <c r="A312" s="236" t="str">
        <f t="shared" si="24"/>
        <v>OTHER EUROPE EXPSNAZAROO</v>
      </c>
      <c r="B312" s="233" t="str">
        <f t="shared" si="25"/>
        <v>OTHER EUROPE EXPSNAZAROO</v>
      </c>
      <c r="C312" s="233" t="str">
        <f t="shared" si="26"/>
        <v>OTHER EUROPE EXP</v>
      </c>
      <c r="D312" s="233" t="str">
        <f t="shared" si="27"/>
        <v>SNAZAROO</v>
      </c>
      <c r="E312" s="597"/>
      <c r="F312" s="452" t="s">
        <v>101</v>
      </c>
      <c r="G312" s="47">
        <v>37788.891000000003</v>
      </c>
      <c r="H312" s="47">
        <v>21089.184000000001</v>
      </c>
      <c r="I312" s="47">
        <v>80901.592999999993</v>
      </c>
      <c r="J312" s="47">
        <v>54125.108999999997</v>
      </c>
      <c r="K312" s="47">
        <v>9427.277</v>
      </c>
      <c r="L312" s="47">
        <v>30480.855</v>
      </c>
      <c r="M312" s="47">
        <v>27161.175999999999</v>
      </c>
      <c r="N312" s="47">
        <v>66312.369000000006</v>
      </c>
      <c r="O312" s="47">
        <v>126281.715</v>
      </c>
      <c r="P312" s="47">
        <v>57204.315999999999</v>
      </c>
      <c r="Q312" s="47">
        <v>19270.021000000001</v>
      </c>
      <c r="R312" s="47">
        <v>38503.917000000001</v>
      </c>
      <c r="S312" s="48">
        <v>568546.42299999995</v>
      </c>
      <c r="T312" s="456"/>
      <c r="U312" s="456">
        <f t="shared" si="28"/>
        <v>58878.075000000004</v>
      </c>
      <c r="V312" s="231">
        <f t="shared" si="29"/>
        <v>509668.34799999994</v>
      </c>
    </row>
    <row r="313" spans="1:22" ht="13.5" thickBot="1">
      <c r="A313" s="236" t="str">
        <f t="shared" si="24"/>
        <v>OTHER EUROPE EXPOther</v>
      </c>
      <c r="B313" s="233" t="str">
        <f t="shared" si="25"/>
        <v>OTHER EUROPE EXPTULIP</v>
      </c>
      <c r="C313" s="233" t="str">
        <f t="shared" si="26"/>
        <v>OTHER EUROPE EXP</v>
      </c>
      <c r="D313" s="233" t="str">
        <f t="shared" si="27"/>
        <v>TULIP</v>
      </c>
      <c r="E313" s="597"/>
      <c r="F313" s="452" t="s">
        <v>598</v>
      </c>
      <c r="G313" s="47">
        <v>1095.7840000000001</v>
      </c>
      <c r="H313" s="47">
        <v>1359.913</v>
      </c>
      <c r="I313" s="47">
        <v>800.44299999999998</v>
      </c>
      <c r="J313" s="47">
        <v>836.08600000000001</v>
      </c>
      <c r="K313" s="47">
        <v>314.803</v>
      </c>
      <c r="L313" s="47">
        <v>560.14599999999996</v>
      </c>
      <c r="M313" s="46"/>
      <c r="N313" s="46"/>
      <c r="O313" s="46"/>
      <c r="P313" s="46"/>
      <c r="Q313" s="47">
        <v>0</v>
      </c>
      <c r="R313" s="47">
        <v>-73.144999999999996</v>
      </c>
      <c r="S313" s="48">
        <v>4894.03</v>
      </c>
      <c r="T313" s="456"/>
      <c r="U313" s="456">
        <f t="shared" si="28"/>
        <v>2455.6970000000001</v>
      </c>
      <c r="V313" s="231">
        <f t="shared" si="29"/>
        <v>2438.3329999999996</v>
      </c>
    </row>
    <row r="314" spans="1:22" ht="13.5" thickBot="1">
      <c r="A314" s="236" t="str">
        <f t="shared" si="24"/>
        <v>OTHER EUROPE EXPWINSOR &amp; NEWTON</v>
      </c>
      <c r="B314" s="233" t="str">
        <f t="shared" si="25"/>
        <v>OTHER EUROPE EXPWINSOR &amp; NEWTON</v>
      </c>
      <c r="C314" s="233" t="str">
        <f t="shared" si="26"/>
        <v>OTHER EUROPE EXP</v>
      </c>
      <c r="D314" s="233" t="str">
        <f t="shared" si="27"/>
        <v>WINSOR &amp; NEWTON</v>
      </c>
      <c r="E314" s="597"/>
      <c r="F314" s="452" t="s">
        <v>68</v>
      </c>
      <c r="G314" s="47">
        <v>92610.201000000001</v>
      </c>
      <c r="H314" s="47">
        <v>112358.549</v>
      </c>
      <c r="I314" s="47">
        <v>102130.281</v>
      </c>
      <c r="J314" s="47">
        <v>62813.733999999997</v>
      </c>
      <c r="K314" s="47">
        <v>72770.707999999999</v>
      </c>
      <c r="L314" s="47">
        <v>57396.275000000001</v>
      </c>
      <c r="M314" s="47">
        <v>120201.989</v>
      </c>
      <c r="N314" s="47">
        <v>124903.71400000001</v>
      </c>
      <c r="O314" s="47">
        <v>99895.266000000003</v>
      </c>
      <c r="P314" s="47">
        <v>103746.929</v>
      </c>
      <c r="Q314" s="47">
        <v>72715.221999999994</v>
      </c>
      <c r="R314" s="47">
        <v>94942.354000000007</v>
      </c>
      <c r="S314" s="48">
        <v>1116485.2220000001</v>
      </c>
      <c r="T314" s="456"/>
      <c r="U314" s="456">
        <f t="shared" si="28"/>
        <v>204968.75</v>
      </c>
      <c r="V314" s="231">
        <f t="shared" si="29"/>
        <v>911516.47200000007</v>
      </c>
    </row>
    <row r="315" spans="1:22" ht="13.5" thickBot="1">
      <c r="A315" s="236" t="str">
        <f t="shared" si="24"/>
        <v xml:space="preserve">OTHER EUROPE EXP </v>
      </c>
      <c r="B315" s="233" t="str">
        <f t="shared" si="25"/>
        <v>OTHER EUROPE EXPAll Brands</v>
      </c>
      <c r="C315" s="233" t="str">
        <f t="shared" si="26"/>
        <v>OTHER EUROPE EXP</v>
      </c>
      <c r="D315" s="233" t="str">
        <f t="shared" si="27"/>
        <v>All Brands</v>
      </c>
      <c r="E315" s="598"/>
      <c r="F315" s="197" t="s">
        <v>599</v>
      </c>
      <c r="G315" s="50">
        <v>246904.18400000001</v>
      </c>
      <c r="H315" s="50">
        <v>277191.44400000002</v>
      </c>
      <c r="I315" s="50">
        <v>261075.83199999999</v>
      </c>
      <c r="J315" s="50">
        <v>285184.62099999998</v>
      </c>
      <c r="K315" s="50">
        <v>127971.315</v>
      </c>
      <c r="L315" s="50">
        <v>255744.78</v>
      </c>
      <c r="M315" s="50">
        <v>239002.698</v>
      </c>
      <c r="N315" s="50">
        <v>263468.35499999998</v>
      </c>
      <c r="O315" s="50">
        <v>358820.14500000002</v>
      </c>
      <c r="P315" s="50">
        <v>246606.11199999999</v>
      </c>
      <c r="Q315" s="50">
        <v>145724.81700000001</v>
      </c>
      <c r="R315" s="50">
        <v>214445.98800000001</v>
      </c>
      <c r="S315" s="50">
        <v>2922140.2910000002</v>
      </c>
      <c r="T315" s="456"/>
      <c r="U315" s="456">
        <f t="shared" si="28"/>
        <v>524095.62800000003</v>
      </c>
      <c r="V315" s="231">
        <f t="shared" si="29"/>
        <v>2398044.6630000002</v>
      </c>
    </row>
    <row r="316" spans="1:22" ht="13.5" thickBot="1">
      <c r="A316" s="236" t="str">
        <f t="shared" si="24"/>
        <v>OTHER EXPORTOther</v>
      </c>
      <c r="B316" s="233" t="str">
        <f t="shared" si="25"/>
        <v>OTHER EXPORTCOMPONENTS</v>
      </c>
      <c r="C316" s="233" t="str">
        <f t="shared" si="26"/>
        <v>OTHER EXPORT</v>
      </c>
      <c r="D316" s="233" t="str">
        <f t="shared" si="27"/>
        <v>COMPONENTS</v>
      </c>
      <c r="E316" s="588" t="s">
        <v>170</v>
      </c>
      <c r="F316" s="452" t="s">
        <v>589</v>
      </c>
      <c r="G316" s="46"/>
      <c r="H316" s="46"/>
      <c r="I316" s="46"/>
      <c r="J316" s="47">
        <v>1292.8920000000001</v>
      </c>
      <c r="K316" s="47">
        <v>647.04499999999996</v>
      </c>
      <c r="L316" s="46"/>
      <c r="M316" s="46"/>
      <c r="N316" s="46"/>
      <c r="O316" s="46"/>
      <c r="P316" s="46"/>
      <c r="Q316" s="46"/>
      <c r="R316" s="46"/>
      <c r="S316" s="48">
        <v>1939.9369999999999</v>
      </c>
      <c r="T316" s="456"/>
      <c r="U316" s="456">
        <f t="shared" si="28"/>
        <v>0</v>
      </c>
      <c r="V316" s="231">
        <f t="shared" si="29"/>
        <v>1939.9369999999999</v>
      </c>
    </row>
    <row r="317" spans="1:22" ht="13.5" thickBot="1">
      <c r="A317" s="236" t="str">
        <f t="shared" si="24"/>
        <v>OTHER EXPORTL&amp;B</v>
      </c>
      <c r="B317" s="233" t="str">
        <f t="shared" si="25"/>
        <v>OTHER EXPORTL&amp;B</v>
      </c>
      <c r="C317" s="233" t="str">
        <f t="shared" si="26"/>
        <v>OTHER EXPORT</v>
      </c>
      <c r="D317" s="233" t="str">
        <f t="shared" si="27"/>
        <v>L&amp;B</v>
      </c>
      <c r="E317" s="597"/>
      <c r="F317" s="452" t="s">
        <v>55</v>
      </c>
      <c r="G317" s="47">
        <v>6308.384</v>
      </c>
      <c r="H317" s="47">
        <v>13118.596</v>
      </c>
      <c r="I317" s="47">
        <v>28923.600999999999</v>
      </c>
      <c r="J317" s="47">
        <v>-928.93</v>
      </c>
      <c r="K317" s="47">
        <v>13074.223</v>
      </c>
      <c r="L317" s="47">
        <v>32488.632000000001</v>
      </c>
      <c r="M317" s="47">
        <v>21504.784</v>
      </c>
      <c r="N317" s="47">
        <v>15346.045</v>
      </c>
      <c r="O317" s="47">
        <v>19573.240000000002</v>
      </c>
      <c r="P317" s="47">
        <v>40421.409</v>
      </c>
      <c r="Q317" s="47">
        <v>23020.107</v>
      </c>
      <c r="R317" s="47">
        <v>355.02499999999998</v>
      </c>
      <c r="S317" s="48">
        <v>213205.11600000001</v>
      </c>
      <c r="T317" s="456"/>
      <c r="U317" s="456">
        <f t="shared" si="28"/>
        <v>19426.98</v>
      </c>
      <c r="V317" s="231">
        <f t="shared" si="29"/>
        <v>193778.136</v>
      </c>
    </row>
    <row r="318" spans="1:22" ht="13.5" thickBot="1">
      <c r="A318" s="236" t="str">
        <f t="shared" si="24"/>
        <v>OTHER EXPORTOther</v>
      </c>
      <c r="B318" s="233" t="str">
        <f t="shared" si="25"/>
        <v>OTHER EXPORTMAMMUT</v>
      </c>
      <c r="C318" s="233" t="str">
        <f t="shared" si="26"/>
        <v>OTHER EXPORT</v>
      </c>
      <c r="D318" s="233" t="str">
        <f t="shared" si="27"/>
        <v>MAMMUT</v>
      </c>
      <c r="E318" s="597"/>
      <c r="F318" s="452" t="s">
        <v>665</v>
      </c>
      <c r="G318" s="47">
        <v>13324.956</v>
      </c>
      <c r="H318" s="47">
        <v>6541.7150000000001</v>
      </c>
      <c r="I318" s="47">
        <v>26942.545999999998</v>
      </c>
      <c r="J318" s="47">
        <v>5262.1390000000001</v>
      </c>
      <c r="K318" s="47">
        <v>5247.3710000000001</v>
      </c>
      <c r="L318" s="47">
        <v>5836.0540000000001</v>
      </c>
      <c r="M318" s="46"/>
      <c r="N318" s="47">
        <v>3827.5790000000002</v>
      </c>
      <c r="O318" s="47">
        <v>12878.796</v>
      </c>
      <c r="P318" s="47">
        <v>1073.135</v>
      </c>
      <c r="Q318" s="46"/>
      <c r="R318" s="47">
        <v>11900.055</v>
      </c>
      <c r="S318" s="48">
        <v>92834.346000000005</v>
      </c>
      <c r="T318" s="456"/>
      <c r="U318" s="456">
        <f t="shared" si="28"/>
        <v>19866.671000000002</v>
      </c>
      <c r="V318" s="231">
        <f t="shared" si="29"/>
        <v>72967.675000000003</v>
      </c>
    </row>
    <row r="319" spans="1:22" ht="13.5" thickBot="1">
      <c r="A319" s="236" t="str">
        <f t="shared" si="24"/>
        <v>OTHER EXPORTOther</v>
      </c>
      <c r="B319" s="233" t="str">
        <f t="shared" si="25"/>
        <v>OTHER EXPORTMARKETING</v>
      </c>
      <c r="C319" s="233" t="str">
        <f t="shared" si="26"/>
        <v>OTHER EXPORT</v>
      </c>
      <c r="D319" s="233" t="str">
        <f t="shared" si="27"/>
        <v>MARKETING</v>
      </c>
      <c r="E319" s="597"/>
      <c r="F319" s="452" t="s">
        <v>594</v>
      </c>
      <c r="G319" s="47">
        <v>0</v>
      </c>
      <c r="H319" s="47">
        <v>0</v>
      </c>
      <c r="I319" s="47">
        <v>8.0000000000000002E-3</v>
      </c>
      <c r="J319" s="47">
        <v>0</v>
      </c>
      <c r="K319" s="47">
        <v>8.7870000000000008</v>
      </c>
      <c r="L319" s="47">
        <v>0.82499999999999996</v>
      </c>
      <c r="M319" s="47">
        <v>9.625</v>
      </c>
      <c r="N319" s="47">
        <v>1.194</v>
      </c>
      <c r="O319" s="47">
        <v>14.65</v>
      </c>
      <c r="P319" s="47">
        <v>19</v>
      </c>
      <c r="Q319" s="47">
        <v>1.0649999999999999</v>
      </c>
      <c r="R319" s="46"/>
      <c r="S319" s="48">
        <v>55.154000000000003</v>
      </c>
      <c r="T319" s="456"/>
      <c r="U319" s="456">
        <f t="shared" si="28"/>
        <v>0</v>
      </c>
      <c r="V319" s="231">
        <f t="shared" si="29"/>
        <v>55.154000000000003</v>
      </c>
    </row>
    <row r="320" spans="1:22" ht="13.5" thickBot="1">
      <c r="A320" s="236" t="str">
        <f t="shared" si="24"/>
        <v>OTHER EXPORTOther</v>
      </c>
      <c r="B320" s="233" t="str">
        <f t="shared" si="25"/>
        <v>OTHER EXPORTOTHER</v>
      </c>
      <c r="C320" s="233" t="str">
        <f t="shared" si="26"/>
        <v>OTHER EXPORT</v>
      </c>
      <c r="D320" s="233" t="str">
        <f t="shared" si="27"/>
        <v>OTHER</v>
      </c>
      <c r="E320" s="597"/>
      <c r="F320" s="452" t="s">
        <v>77</v>
      </c>
      <c r="G320" s="46"/>
      <c r="H320" s="46"/>
      <c r="I320" s="47">
        <v>869.13</v>
      </c>
      <c r="J320" s="46"/>
      <c r="K320" s="46"/>
      <c r="L320" s="46"/>
      <c r="M320" s="46"/>
      <c r="N320" s="46"/>
      <c r="O320" s="46"/>
      <c r="P320" s="46"/>
      <c r="Q320" s="46"/>
      <c r="R320" s="46"/>
      <c r="S320" s="48">
        <v>869.13</v>
      </c>
      <c r="T320" s="456"/>
      <c r="U320" s="456">
        <f t="shared" si="28"/>
        <v>0</v>
      </c>
      <c r="V320" s="231">
        <f t="shared" si="29"/>
        <v>869.13</v>
      </c>
    </row>
    <row r="321" spans="1:22" ht="13.5" thickBot="1">
      <c r="A321" s="236" t="str">
        <f t="shared" si="24"/>
        <v>OTHER EXPORTOther</v>
      </c>
      <c r="B321" s="233" t="str">
        <f t="shared" si="25"/>
        <v>OTHER EXPORTOZ</v>
      </c>
      <c r="C321" s="233" t="str">
        <f t="shared" si="26"/>
        <v>OTHER EXPORT</v>
      </c>
      <c r="D321" s="233" t="str">
        <f t="shared" si="27"/>
        <v>OZ</v>
      </c>
      <c r="E321" s="597"/>
      <c r="F321" s="452" t="s">
        <v>666</v>
      </c>
      <c r="G321" s="47">
        <v>5416.73</v>
      </c>
      <c r="H321" s="46"/>
      <c r="I321" s="47">
        <v>945.61400000000003</v>
      </c>
      <c r="J321" s="46"/>
      <c r="K321" s="46"/>
      <c r="L321" s="47">
        <v>1893.5540000000001</v>
      </c>
      <c r="M321" s="47">
        <v>6275.0069999999996</v>
      </c>
      <c r="N321" s="46"/>
      <c r="O321" s="46"/>
      <c r="P321" s="47">
        <v>8408.4339999999993</v>
      </c>
      <c r="Q321" s="47">
        <v>1961.9829999999999</v>
      </c>
      <c r="R321" s="47">
        <v>7977.5410000000002</v>
      </c>
      <c r="S321" s="48">
        <v>32878.862999999998</v>
      </c>
      <c r="T321" s="456"/>
      <c r="U321" s="456">
        <f t="shared" si="28"/>
        <v>5416.73</v>
      </c>
      <c r="V321" s="231">
        <f t="shared" si="29"/>
        <v>27462.132999999998</v>
      </c>
    </row>
    <row r="322" spans="1:22" ht="13.5" thickBot="1">
      <c r="A322" s="236" t="str">
        <f t="shared" si="24"/>
        <v>OTHER EXPORTREEVES</v>
      </c>
      <c r="B322" s="233" t="str">
        <f t="shared" si="25"/>
        <v>OTHER EXPORTREEVES</v>
      </c>
      <c r="C322" s="233" t="str">
        <f t="shared" si="26"/>
        <v>OTHER EXPORT</v>
      </c>
      <c r="D322" s="233" t="str">
        <f t="shared" si="27"/>
        <v>REEVES</v>
      </c>
      <c r="E322" s="597"/>
      <c r="F322" s="452" t="s">
        <v>173</v>
      </c>
      <c r="G322" s="47">
        <v>12719.388999999999</v>
      </c>
      <c r="H322" s="47">
        <v>5286.4489999999996</v>
      </c>
      <c r="I322" s="47">
        <v>9651.9169999999995</v>
      </c>
      <c r="J322" s="47">
        <v>51348.86</v>
      </c>
      <c r="K322" s="47">
        <v>54544.105000000003</v>
      </c>
      <c r="L322" s="47">
        <v>19980.401000000002</v>
      </c>
      <c r="M322" s="47">
        <v>436.22899999999998</v>
      </c>
      <c r="N322" s="47">
        <v>7805.4539999999997</v>
      </c>
      <c r="O322" s="47">
        <v>99281.010999999999</v>
      </c>
      <c r="P322" s="47">
        <v>510.55</v>
      </c>
      <c r="Q322" s="47">
        <v>810.96799999999996</v>
      </c>
      <c r="R322" s="47">
        <v>16301.722</v>
      </c>
      <c r="S322" s="48">
        <v>278677.05499999999</v>
      </c>
      <c r="T322" s="456"/>
      <c r="U322" s="456">
        <f t="shared" si="28"/>
        <v>18005.838</v>
      </c>
      <c r="V322" s="231">
        <f t="shared" si="29"/>
        <v>260671.217</v>
      </c>
    </row>
    <row r="323" spans="1:22" ht="13.5" thickBot="1">
      <c r="A323" s="236" t="str">
        <f t="shared" si="24"/>
        <v>OTHER EXPORTOther</v>
      </c>
      <c r="B323" s="233" t="str">
        <f t="shared" si="25"/>
        <v>OTHER EXPORTSAVOIR FAIRE</v>
      </c>
      <c r="C323" s="233" t="str">
        <f t="shared" si="26"/>
        <v>OTHER EXPORT</v>
      </c>
      <c r="D323" s="233" t="str">
        <f t="shared" si="27"/>
        <v>SAVOIR FAIRE</v>
      </c>
      <c r="E323" s="597"/>
      <c r="F323" s="452" t="s">
        <v>296</v>
      </c>
      <c r="G323" s="46"/>
      <c r="H323" s="46"/>
      <c r="I323" s="46"/>
      <c r="J323" s="46"/>
      <c r="K323" s="46"/>
      <c r="L323" s="47">
        <v>1718.98</v>
      </c>
      <c r="M323" s="46"/>
      <c r="N323" s="47">
        <v>2169.3040000000001</v>
      </c>
      <c r="O323" s="47">
        <v>13700.651</v>
      </c>
      <c r="P323" s="46"/>
      <c r="Q323" s="46"/>
      <c r="R323" s="46"/>
      <c r="S323" s="48">
        <v>17588.935000000001</v>
      </c>
      <c r="T323" s="456"/>
      <c r="U323" s="456">
        <f t="shared" si="28"/>
        <v>0</v>
      </c>
      <c r="V323" s="231">
        <f t="shared" si="29"/>
        <v>17588.935000000001</v>
      </c>
    </row>
    <row r="324" spans="1:22" ht="13.5" thickBot="1">
      <c r="A324" s="236" t="str">
        <f t="shared" si="24"/>
        <v>OTHER EXPORTSNAZAROO</v>
      </c>
      <c r="B324" s="233" t="str">
        <f t="shared" si="25"/>
        <v>OTHER EXPORTSNAZAROO</v>
      </c>
      <c r="C324" s="233" t="str">
        <f t="shared" si="26"/>
        <v>OTHER EXPORT</v>
      </c>
      <c r="D324" s="233" t="str">
        <f t="shared" si="27"/>
        <v>SNAZAROO</v>
      </c>
      <c r="E324" s="597"/>
      <c r="F324" s="452" t="s">
        <v>101</v>
      </c>
      <c r="G324" s="46"/>
      <c r="H324" s="46"/>
      <c r="I324" s="47">
        <v>13716.16</v>
      </c>
      <c r="J324" s="46"/>
      <c r="K324" s="46"/>
      <c r="L324" s="46"/>
      <c r="M324" s="46"/>
      <c r="N324" s="47">
        <v>230484.96</v>
      </c>
      <c r="O324" s="47">
        <v>160326.64000000001</v>
      </c>
      <c r="P324" s="47">
        <v>35290</v>
      </c>
      <c r="Q324" s="46"/>
      <c r="R324" s="46"/>
      <c r="S324" s="48">
        <v>439817.76</v>
      </c>
      <c r="T324" s="456"/>
      <c r="U324" s="456">
        <f t="shared" si="28"/>
        <v>0</v>
      </c>
      <c r="V324" s="231">
        <f t="shared" si="29"/>
        <v>439817.76</v>
      </c>
    </row>
    <row r="325" spans="1:22" ht="13.5" thickBot="1">
      <c r="A325" s="236" t="str">
        <f t="shared" ref="A325:A388" si="30">C325&amp;IF(D325="WINSOR &amp; NEWTON","WINSOR &amp; NEWTON",IF(D325="LIQUITEX","LIQUITEX",IF(D325="L&amp;B","L&amp;B",IF(D325="SNAZAROO","SNAZAROO",IF(D325="REEVES","REEVES",IF(D325="LETRASET","LETRASET",IF(D325="CONTE A PARIS","CONTE A PARIS",IF(D325="All Brands"," ", "Other"))))))))</f>
        <v>OTHER EXPORTOther</v>
      </c>
      <c r="B325" s="233" t="str">
        <f t="shared" ref="B325:B388" si="31">C325&amp;D325</f>
        <v>OTHER EXPORTWH SMITH</v>
      </c>
      <c r="C325" s="233" t="str">
        <f t="shared" ref="C325:C388" si="32">IF(E325="",C324,E325)</f>
        <v>OTHER EXPORT</v>
      </c>
      <c r="D325" s="233" t="str">
        <f t="shared" ref="D325:D388" si="33">IF(F325="",D324,F325)</f>
        <v>WH SMITH</v>
      </c>
      <c r="E325" s="597"/>
      <c r="F325" s="452" t="s">
        <v>670</v>
      </c>
      <c r="G325" s="46"/>
      <c r="H325" s="47">
        <v>1170.07</v>
      </c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8">
        <v>1170.07</v>
      </c>
      <c r="T325" s="456"/>
      <c r="U325" s="456">
        <f t="shared" ref="U325:U388" si="34">G325+H325</f>
        <v>1170.07</v>
      </c>
      <c r="V325" s="231">
        <f t="shared" ref="V325:V388" si="35">S325-U325</f>
        <v>0</v>
      </c>
    </row>
    <row r="326" spans="1:22" ht="13.5" thickBot="1">
      <c r="A326" s="236" t="str">
        <f t="shared" si="30"/>
        <v xml:space="preserve">OTHER EXPORT </v>
      </c>
      <c r="B326" s="233" t="str">
        <f t="shared" si="31"/>
        <v>OTHER EXPORTAll Brands</v>
      </c>
      <c r="C326" s="233" t="str">
        <f t="shared" si="32"/>
        <v>OTHER EXPORT</v>
      </c>
      <c r="D326" s="233" t="str">
        <f t="shared" si="33"/>
        <v>All Brands</v>
      </c>
      <c r="E326" s="598"/>
      <c r="F326" s="197" t="s">
        <v>599</v>
      </c>
      <c r="G326" s="50">
        <v>37769.459000000003</v>
      </c>
      <c r="H326" s="50">
        <v>26116.83</v>
      </c>
      <c r="I326" s="50">
        <v>81048.975999999995</v>
      </c>
      <c r="J326" s="50">
        <v>56974.961000000003</v>
      </c>
      <c r="K326" s="50">
        <v>73521.531000000003</v>
      </c>
      <c r="L326" s="50">
        <v>61918.446000000004</v>
      </c>
      <c r="M326" s="50">
        <v>28225.645</v>
      </c>
      <c r="N326" s="50">
        <v>259634.53599999999</v>
      </c>
      <c r="O326" s="50">
        <v>305774.98800000001</v>
      </c>
      <c r="P326" s="50">
        <v>85722.528000000006</v>
      </c>
      <c r="Q326" s="50">
        <v>25794.123</v>
      </c>
      <c r="R326" s="50">
        <v>36534.343000000001</v>
      </c>
      <c r="S326" s="50">
        <v>1079036.3659999999</v>
      </c>
      <c r="T326" s="456"/>
      <c r="U326" s="456">
        <f t="shared" si="34"/>
        <v>63886.289000000004</v>
      </c>
      <c r="V326" s="231">
        <f t="shared" si="35"/>
        <v>1015150.0769999999</v>
      </c>
    </row>
    <row r="327" spans="1:22" ht="13.5" thickBot="1">
      <c r="A327" s="236" t="str">
        <f t="shared" si="30"/>
        <v>OTHER HOMELETRASET</v>
      </c>
      <c r="B327" s="233" t="str">
        <f t="shared" si="31"/>
        <v>OTHER HOMELETRASET</v>
      </c>
      <c r="C327" s="233" t="str">
        <f t="shared" si="32"/>
        <v>OTHER HOME</v>
      </c>
      <c r="D327" s="233" t="str">
        <f t="shared" si="33"/>
        <v>LETRASET</v>
      </c>
      <c r="E327" s="588" t="s">
        <v>171</v>
      </c>
      <c r="F327" s="452" t="s">
        <v>593</v>
      </c>
      <c r="G327" s="46"/>
      <c r="H327" s="46"/>
      <c r="I327" s="47">
        <v>809.96</v>
      </c>
      <c r="J327" s="46"/>
      <c r="K327" s="46"/>
      <c r="L327" s="47">
        <v>92</v>
      </c>
      <c r="M327" s="46"/>
      <c r="N327" s="46"/>
      <c r="O327" s="47">
        <v>112.5</v>
      </c>
      <c r="P327" s="47">
        <v>147.19999999999999</v>
      </c>
      <c r="Q327" s="46"/>
      <c r="R327" s="46"/>
      <c r="S327" s="48">
        <v>1161.6600000000001</v>
      </c>
      <c r="T327" s="456"/>
      <c r="U327" s="456">
        <f t="shared" si="34"/>
        <v>0</v>
      </c>
      <c r="V327" s="231">
        <f t="shared" si="35"/>
        <v>1161.6600000000001</v>
      </c>
    </row>
    <row r="328" spans="1:22" ht="13.5" thickBot="1">
      <c r="A328" s="236" t="str">
        <f t="shared" si="30"/>
        <v>OTHER HOMELIQUITEX</v>
      </c>
      <c r="B328" s="233" t="str">
        <f t="shared" si="31"/>
        <v>OTHER HOMELIQUITEX</v>
      </c>
      <c r="C328" s="233" t="str">
        <f t="shared" si="32"/>
        <v>OTHER HOME</v>
      </c>
      <c r="D328" s="233" t="str">
        <f t="shared" si="33"/>
        <v>LIQUITEX</v>
      </c>
      <c r="E328" s="597"/>
      <c r="F328" s="452" t="s">
        <v>79</v>
      </c>
      <c r="G328" s="46"/>
      <c r="H328" s="46"/>
      <c r="I328" s="46"/>
      <c r="J328" s="46"/>
      <c r="K328" s="46"/>
      <c r="L328" s="47">
        <v>446.30200000000002</v>
      </c>
      <c r="M328" s="46"/>
      <c r="N328" s="46"/>
      <c r="O328" s="46"/>
      <c r="P328" s="47">
        <v>40.149000000000001</v>
      </c>
      <c r="Q328" s="46"/>
      <c r="R328" s="46"/>
      <c r="S328" s="48">
        <v>486.45100000000002</v>
      </c>
      <c r="T328" s="456"/>
      <c r="U328" s="456">
        <f t="shared" si="34"/>
        <v>0</v>
      </c>
      <c r="V328" s="231">
        <f t="shared" si="35"/>
        <v>486.45100000000002</v>
      </c>
    </row>
    <row r="329" spans="1:22" ht="13.5" thickBot="1">
      <c r="A329" s="236" t="str">
        <f t="shared" si="30"/>
        <v>OTHER HOMEOther</v>
      </c>
      <c r="B329" s="233" t="str">
        <f t="shared" si="31"/>
        <v>OTHER HOMEMARKETING</v>
      </c>
      <c r="C329" s="233" t="str">
        <f t="shared" si="32"/>
        <v>OTHER HOME</v>
      </c>
      <c r="D329" s="233" t="str">
        <f t="shared" si="33"/>
        <v>MARKETING</v>
      </c>
      <c r="E329" s="597"/>
      <c r="F329" s="452" t="s">
        <v>594</v>
      </c>
      <c r="G329" s="46"/>
      <c r="H329" s="46"/>
      <c r="I329" s="47">
        <v>0</v>
      </c>
      <c r="J329" s="46"/>
      <c r="K329" s="47">
        <v>3.72</v>
      </c>
      <c r="L329" s="47">
        <v>0</v>
      </c>
      <c r="M329" s="47">
        <v>6.42</v>
      </c>
      <c r="N329" s="46"/>
      <c r="O329" s="46"/>
      <c r="P329" s="47">
        <v>0</v>
      </c>
      <c r="Q329" s="46"/>
      <c r="R329" s="46"/>
      <c r="S329" s="48">
        <v>10.14</v>
      </c>
      <c r="T329" s="456"/>
      <c r="U329" s="456">
        <f t="shared" si="34"/>
        <v>0</v>
      </c>
      <c r="V329" s="231">
        <f t="shared" si="35"/>
        <v>10.14</v>
      </c>
    </row>
    <row r="330" spans="1:22" ht="13.5" thickBot="1">
      <c r="A330" s="236" t="str">
        <f t="shared" si="30"/>
        <v>OTHER HOMEREEVES</v>
      </c>
      <c r="B330" s="233" t="str">
        <f t="shared" si="31"/>
        <v>OTHER HOMEREEVES</v>
      </c>
      <c r="C330" s="233" t="str">
        <f t="shared" si="32"/>
        <v>OTHER HOME</v>
      </c>
      <c r="D330" s="233" t="str">
        <f t="shared" si="33"/>
        <v>REEVES</v>
      </c>
      <c r="E330" s="597"/>
      <c r="F330" s="452" t="s">
        <v>173</v>
      </c>
      <c r="G330" s="46"/>
      <c r="H330" s="46"/>
      <c r="I330" s="46"/>
      <c r="J330" s="47">
        <v>-1.02</v>
      </c>
      <c r="K330" s="46"/>
      <c r="L330" s="46"/>
      <c r="M330" s="46"/>
      <c r="N330" s="46"/>
      <c r="O330" s="46"/>
      <c r="P330" s="47">
        <v>250.8</v>
      </c>
      <c r="Q330" s="46"/>
      <c r="R330" s="47">
        <v>990</v>
      </c>
      <c r="S330" s="48">
        <v>1239.78</v>
      </c>
      <c r="T330" s="456"/>
      <c r="U330" s="456">
        <f t="shared" si="34"/>
        <v>0</v>
      </c>
      <c r="V330" s="231">
        <f t="shared" si="35"/>
        <v>1239.78</v>
      </c>
    </row>
    <row r="331" spans="1:22" ht="13.5" thickBot="1">
      <c r="A331" s="236" t="str">
        <f t="shared" si="30"/>
        <v>OTHER HOMESNAZAROO</v>
      </c>
      <c r="B331" s="233" t="str">
        <f t="shared" si="31"/>
        <v>OTHER HOMESNAZAROO</v>
      </c>
      <c r="C331" s="233" t="str">
        <f t="shared" si="32"/>
        <v>OTHER HOME</v>
      </c>
      <c r="D331" s="233" t="str">
        <f t="shared" si="33"/>
        <v>SNAZAROO</v>
      </c>
      <c r="E331" s="597"/>
      <c r="F331" s="452" t="s">
        <v>101</v>
      </c>
      <c r="G331" s="47">
        <v>10637</v>
      </c>
      <c r="H331" s="47">
        <v>7988.08</v>
      </c>
      <c r="I331" s="47">
        <v>7302.5</v>
      </c>
      <c r="J331" s="47">
        <v>10913.37</v>
      </c>
      <c r="K331" s="47">
        <v>8414.6200000000008</v>
      </c>
      <c r="L331" s="47">
        <v>8298.8799999999992</v>
      </c>
      <c r="M331" s="47">
        <v>8130.88</v>
      </c>
      <c r="N331" s="47">
        <v>6089.74</v>
      </c>
      <c r="O331" s="47">
        <v>8001.3249999999998</v>
      </c>
      <c r="P331" s="47">
        <v>15544.73</v>
      </c>
      <c r="Q331" s="47">
        <v>7624.03</v>
      </c>
      <c r="R331" s="47">
        <v>4208.51</v>
      </c>
      <c r="S331" s="48">
        <v>103153.66499999999</v>
      </c>
      <c r="T331" s="456"/>
      <c r="U331" s="456">
        <f t="shared" si="34"/>
        <v>18625.080000000002</v>
      </c>
      <c r="V331" s="231">
        <f t="shared" si="35"/>
        <v>84528.584999999992</v>
      </c>
    </row>
    <row r="332" spans="1:22" ht="13.5" thickBot="1">
      <c r="A332" s="236" t="str">
        <f t="shared" si="30"/>
        <v>OTHER HOMEWINSOR &amp; NEWTON</v>
      </c>
      <c r="B332" s="233" t="str">
        <f t="shared" si="31"/>
        <v>OTHER HOMEWINSOR &amp; NEWTON</v>
      </c>
      <c r="C332" s="233" t="str">
        <f t="shared" si="32"/>
        <v>OTHER HOME</v>
      </c>
      <c r="D332" s="233" t="str">
        <f t="shared" si="33"/>
        <v>WINSOR &amp; NEWTON</v>
      </c>
      <c r="E332" s="597"/>
      <c r="F332" s="452" t="s">
        <v>68</v>
      </c>
      <c r="G332" s="46"/>
      <c r="H332" s="46"/>
      <c r="I332" s="47">
        <v>37.152000000000001</v>
      </c>
      <c r="J332" s="46"/>
      <c r="K332" s="46"/>
      <c r="L332" s="46"/>
      <c r="M332" s="46"/>
      <c r="N332" s="46"/>
      <c r="O332" s="46"/>
      <c r="P332" s="46"/>
      <c r="Q332" s="46"/>
      <c r="R332" s="46"/>
      <c r="S332" s="48">
        <v>37.152000000000001</v>
      </c>
      <c r="T332" s="456"/>
      <c r="U332" s="456">
        <f t="shared" si="34"/>
        <v>0</v>
      </c>
      <c r="V332" s="231">
        <f t="shared" si="35"/>
        <v>37.152000000000001</v>
      </c>
    </row>
    <row r="333" spans="1:22" ht="13.5" thickBot="1">
      <c r="A333" s="236" t="str">
        <f t="shared" si="30"/>
        <v xml:space="preserve">OTHER HOME </v>
      </c>
      <c r="B333" s="233" t="str">
        <f t="shared" si="31"/>
        <v>OTHER HOMEAll Brands</v>
      </c>
      <c r="C333" s="233" t="str">
        <f t="shared" si="32"/>
        <v>OTHER HOME</v>
      </c>
      <c r="D333" s="233" t="str">
        <f t="shared" si="33"/>
        <v>All Brands</v>
      </c>
      <c r="E333" s="598"/>
      <c r="F333" s="197" t="s">
        <v>599</v>
      </c>
      <c r="G333" s="50">
        <v>10637</v>
      </c>
      <c r="H333" s="50">
        <v>7988.08</v>
      </c>
      <c r="I333" s="50">
        <v>8149.6120000000001</v>
      </c>
      <c r="J333" s="50">
        <v>10912.35</v>
      </c>
      <c r="K333" s="50">
        <v>8418.34</v>
      </c>
      <c r="L333" s="50">
        <v>8837.1820000000007</v>
      </c>
      <c r="M333" s="50">
        <v>8137.3</v>
      </c>
      <c r="N333" s="50">
        <v>6089.74</v>
      </c>
      <c r="O333" s="50">
        <v>8113.8249999999998</v>
      </c>
      <c r="P333" s="50">
        <v>15982.879000000001</v>
      </c>
      <c r="Q333" s="50">
        <v>7624.03</v>
      </c>
      <c r="R333" s="50">
        <v>5198.51</v>
      </c>
      <c r="S333" s="50">
        <v>106088.848</v>
      </c>
      <c r="T333" s="456"/>
      <c r="U333" s="456">
        <f t="shared" si="34"/>
        <v>18625.080000000002</v>
      </c>
      <c r="V333" s="231">
        <f t="shared" si="35"/>
        <v>87463.767999999996</v>
      </c>
    </row>
    <row r="334" spans="1:22" ht="13.5" thickBot="1">
      <c r="A334" s="236" t="str">
        <f t="shared" si="30"/>
        <v>UKOther</v>
      </c>
      <c r="B334" s="233" t="str">
        <f t="shared" si="31"/>
        <v>UKARTOGRAPH</v>
      </c>
      <c r="C334" s="233" t="str">
        <f t="shared" si="32"/>
        <v>UK</v>
      </c>
      <c r="D334" s="233" t="str">
        <f t="shared" si="33"/>
        <v>ARTOGRAPH</v>
      </c>
      <c r="E334" s="588" t="s">
        <v>154</v>
      </c>
      <c r="F334" s="452" t="s">
        <v>602</v>
      </c>
      <c r="G334" s="47">
        <v>26515.137999999999</v>
      </c>
      <c r="H334" s="47">
        <v>23470.550999999999</v>
      </c>
      <c r="I334" s="47">
        <v>12196.061</v>
      </c>
      <c r="J334" s="47">
        <v>12570.405000000001</v>
      </c>
      <c r="K334" s="47">
        <v>13117.643</v>
      </c>
      <c r="L334" s="47">
        <v>11665.628000000001</v>
      </c>
      <c r="M334" s="47">
        <v>12468.79</v>
      </c>
      <c r="N334" s="47">
        <v>13119.82</v>
      </c>
      <c r="O334" s="47">
        <v>12741.69</v>
      </c>
      <c r="P334" s="47">
        <v>12992.6</v>
      </c>
      <c r="Q334" s="47">
        <v>19884.939999999999</v>
      </c>
      <c r="R334" s="47">
        <v>18055.794999999998</v>
      </c>
      <c r="S334" s="48">
        <v>188799.06099999999</v>
      </c>
      <c r="T334" s="456"/>
      <c r="U334" s="456">
        <f t="shared" si="34"/>
        <v>49985.688999999998</v>
      </c>
      <c r="V334" s="231">
        <f t="shared" si="35"/>
        <v>138813.37199999997</v>
      </c>
    </row>
    <row r="335" spans="1:22" ht="13.5" thickBot="1">
      <c r="A335" s="236" t="str">
        <f t="shared" si="30"/>
        <v>UKOther</v>
      </c>
      <c r="B335" s="233" t="str">
        <f t="shared" si="31"/>
        <v>UKATLANTIS</v>
      </c>
      <c r="C335" s="233" t="str">
        <f t="shared" si="32"/>
        <v>UK</v>
      </c>
      <c r="D335" s="233" t="str">
        <f t="shared" si="33"/>
        <v>ATLANTIS</v>
      </c>
      <c r="E335" s="597"/>
      <c r="F335" s="452" t="s">
        <v>667</v>
      </c>
      <c r="G335" s="47">
        <v>7899.28</v>
      </c>
      <c r="H335" s="46"/>
      <c r="I335" s="46"/>
      <c r="J335" s="46"/>
      <c r="K335" s="46"/>
      <c r="L335" s="46"/>
      <c r="M335" s="47">
        <v>8904.58</v>
      </c>
      <c r="N335" s="46"/>
      <c r="O335" s="46"/>
      <c r="P335" s="47">
        <v>8904.58</v>
      </c>
      <c r="Q335" s="46"/>
      <c r="R335" s="46"/>
      <c r="S335" s="48">
        <v>25708.44</v>
      </c>
      <c r="T335" s="456"/>
      <c r="U335" s="456">
        <f t="shared" si="34"/>
        <v>7899.28</v>
      </c>
      <c r="V335" s="231">
        <f t="shared" si="35"/>
        <v>17809.16</v>
      </c>
    </row>
    <row r="336" spans="1:22" ht="13.5" thickBot="1">
      <c r="A336" s="236" t="str">
        <f t="shared" si="30"/>
        <v>UKOther</v>
      </c>
      <c r="B336" s="233" t="str">
        <f t="shared" si="31"/>
        <v>UKCOMPONENTS</v>
      </c>
      <c r="C336" s="233" t="str">
        <f t="shared" si="32"/>
        <v>UK</v>
      </c>
      <c r="D336" s="233" t="str">
        <f t="shared" si="33"/>
        <v>COMPONENTS</v>
      </c>
      <c r="E336" s="597"/>
      <c r="F336" s="452" t="s">
        <v>589</v>
      </c>
      <c r="G336" s="46"/>
      <c r="H336" s="47">
        <v>0</v>
      </c>
      <c r="I336" s="47">
        <v>382</v>
      </c>
      <c r="J336" s="46"/>
      <c r="K336" s="46"/>
      <c r="L336" s="47">
        <v>1630.08</v>
      </c>
      <c r="M336" s="47">
        <v>1630.08</v>
      </c>
      <c r="N336" s="46"/>
      <c r="O336" s="46"/>
      <c r="P336" s="47">
        <v>1630.08</v>
      </c>
      <c r="Q336" s="47">
        <v>1285</v>
      </c>
      <c r="R336" s="47">
        <v>120</v>
      </c>
      <c r="S336" s="48">
        <v>6677.24</v>
      </c>
      <c r="T336" s="456"/>
      <c r="U336" s="456">
        <f t="shared" si="34"/>
        <v>0</v>
      </c>
      <c r="V336" s="231">
        <f t="shared" si="35"/>
        <v>6677.24</v>
      </c>
    </row>
    <row r="337" spans="1:22" ht="13.5" thickBot="1">
      <c r="A337" s="236" t="str">
        <f t="shared" si="30"/>
        <v>UKCONTE A PARIS</v>
      </c>
      <c r="B337" s="233" t="str">
        <f t="shared" si="31"/>
        <v>UKCONTE A PARIS</v>
      </c>
      <c r="C337" s="233" t="str">
        <f t="shared" si="32"/>
        <v>UK</v>
      </c>
      <c r="D337" s="233" t="str">
        <f t="shared" si="33"/>
        <v>CONTE A PARIS</v>
      </c>
      <c r="E337" s="597"/>
      <c r="F337" s="452" t="s">
        <v>590</v>
      </c>
      <c r="G337" s="47">
        <v>20315.602999999999</v>
      </c>
      <c r="H337" s="47">
        <v>13127.739</v>
      </c>
      <c r="I337" s="47">
        <v>18444.026000000002</v>
      </c>
      <c r="J337" s="47">
        <v>15587.903</v>
      </c>
      <c r="K337" s="47">
        <v>10649.696</v>
      </c>
      <c r="L337" s="47">
        <v>18005.452000000001</v>
      </c>
      <c r="M337" s="47">
        <v>26237.494999999999</v>
      </c>
      <c r="N337" s="47">
        <v>13277.29</v>
      </c>
      <c r="O337" s="47">
        <v>25752.739000000001</v>
      </c>
      <c r="P337" s="47">
        <v>32201.483</v>
      </c>
      <c r="Q337" s="47">
        <v>17412.778999999999</v>
      </c>
      <c r="R337" s="47">
        <v>13532.365</v>
      </c>
      <c r="S337" s="48">
        <v>224544.57</v>
      </c>
      <c r="T337" s="456"/>
      <c r="U337" s="456">
        <f t="shared" si="34"/>
        <v>33443.341999999997</v>
      </c>
      <c r="V337" s="231">
        <f t="shared" si="35"/>
        <v>191101.228</v>
      </c>
    </row>
    <row r="338" spans="1:22" ht="13.5" thickBot="1">
      <c r="A338" s="236" t="str">
        <f t="shared" si="30"/>
        <v>UKOther</v>
      </c>
      <c r="B338" s="233" t="str">
        <f t="shared" si="31"/>
        <v>UKHOBBYCRAFT</v>
      </c>
      <c r="C338" s="233" t="str">
        <f t="shared" si="32"/>
        <v>UK</v>
      </c>
      <c r="D338" s="233" t="str">
        <f t="shared" si="33"/>
        <v>HOBBYCRAFT</v>
      </c>
      <c r="E338" s="597"/>
      <c r="F338" s="452" t="s">
        <v>482</v>
      </c>
      <c r="G338" s="47">
        <v>2161.9499999999998</v>
      </c>
      <c r="H338" s="47">
        <v>720.65</v>
      </c>
      <c r="I338" s="47">
        <v>844.9</v>
      </c>
      <c r="J338" s="47">
        <v>1480.35</v>
      </c>
      <c r="K338" s="47">
        <v>1672.05</v>
      </c>
      <c r="L338" s="47">
        <v>1167.95</v>
      </c>
      <c r="M338" s="47">
        <v>11274.8</v>
      </c>
      <c r="N338" s="47">
        <v>2484.29</v>
      </c>
      <c r="O338" s="46"/>
      <c r="P338" s="46"/>
      <c r="Q338" s="46"/>
      <c r="R338" s="46"/>
      <c r="S338" s="48">
        <v>21806.94</v>
      </c>
      <c r="T338" s="456"/>
      <c r="U338" s="456">
        <f t="shared" si="34"/>
        <v>2882.6</v>
      </c>
      <c r="V338" s="231">
        <f t="shared" si="35"/>
        <v>18924.34</v>
      </c>
    </row>
    <row r="339" spans="1:22" ht="13.5" thickBot="1">
      <c r="A339" s="236" t="str">
        <f t="shared" si="30"/>
        <v>UKOther</v>
      </c>
      <c r="B339" s="233" t="str">
        <f t="shared" si="31"/>
        <v>UKINSCRIBE</v>
      </c>
      <c r="C339" s="233" t="str">
        <f t="shared" si="32"/>
        <v>UK</v>
      </c>
      <c r="D339" s="233" t="str">
        <f t="shared" si="33"/>
        <v>INSCRIBE</v>
      </c>
      <c r="E339" s="597"/>
      <c r="F339" s="452" t="s">
        <v>663</v>
      </c>
      <c r="G339" s="47">
        <v>9947.8510000000006</v>
      </c>
      <c r="H339" s="47">
        <v>9517.4650000000001</v>
      </c>
      <c r="I339" s="47">
        <v>11612.65</v>
      </c>
      <c r="J339" s="47">
        <v>6183.8940000000002</v>
      </c>
      <c r="K339" s="47">
        <v>9930.1980000000003</v>
      </c>
      <c r="L339" s="47">
        <v>12016.082</v>
      </c>
      <c r="M339" s="47">
        <v>29106.075000000001</v>
      </c>
      <c r="N339" s="47">
        <v>10452.161</v>
      </c>
      <c r="O339" s="47">
        <v>16488.106</v>
      </c>
      <c r="P339" s="47">
        <v>14104.902</v>
      </c>
      <c r="Q339" s="47">
        <v>6774.91</v>
      </c>
      <c r="R339" s="47">
        <v>6878.6760000000004</v>
      </c>
      <c r="S339" s="48">
        <v>143012.97</v>
      </c>
      <c r="T339" s="456"/>
      <c r="U339" s="456">
        <f t="shared" si="34"/>
        <v>19465.315999999999</v>
      </c>
      <c r="V339" s="231">
        <f t="shared" si="35"/>
        <v>123547.65400000001</v>
      </c>
    </row>
    <row r="340" spans="1:22" ht="13.5" thickBot="1">
      <c r="A340" s="236" t="str">
        <f t="shared" si="30"/>
        <v>UKL&amp;B</v>
      </c>
      <c r="B340" s="233" t="str">
        <f t="shared" si="31"/>
        <v>UKL&amp;B</v>
      </c>
      <c r="C340" s="233" t="str">
        <f t="shared" si="32"/>
        <v>UK</v>
      </c>
      <c r="D340" s="233" t="str">
        <f t="shared" si="33"/>
        <v>L&amp;B</v>
      </c>
      <c r="E340" s="597"/>
      <c r="F340" s="452" t="s">
        <v>55</v>
      </c>
      <c r="G340" s="47">
        <v>4438.1319999999996</v>
      </c>
      <c r="H340" s="47">
        <v>2215.0680000000002</v>
      </c>
      <c r="I340" s="47">
        <v>2292.752</v>
      </c>
      <c r="J340" s="47">
        <v>3293.2649999999999</v>
      </c>
      <c r="K340" s="47">
        <v>3130.8980000000001</v>
      </c>
      <c r="L340" s="47">
        <v>1822.172</v>
      </c>
      <c r="M340" s="47">
        <v>3327.4430000000002</v>
      </c>
      <c r="N340" s="47">
        <v>2419.384</v>
      </c>
      <c r="O340" s="47">
        <v>2034.847</v>
      </c>
      <c r="P340" s="47">
        <v>3143.1370000000002</v>
      </c>
      <c r="Q340" s="47">
        <v>4409.5990000000002</v>
      </c>
      <c r="R340" s="47">
        <v>3282.77</v>
      </c>
      <c r="S340" s="48">
        <v>35809.466999999997</v>
      </c>
      <c r="T340" s="456"/>
      <c r="U340" s="456">
        <f t="shared" si="34"/>
        <v>6653.2</v>
      </c>
      <c r="V340" s="231">
        <f t="shared" si="35"/>
        <v>29156.266999999996</v>
      </c>
    </row>
    <row r="341" spans="1:22" ht="13.5" thickBot="1">
      <c r="A341" s="236" t="str">
        <f t="shared" si="30"/>
        <v>UKLETRASET</v>
      </c>
      <c r="B341" s="233" t="str">
        <f t="shared" si="31"/>
        <v>UKLETRASET</v>
      </c>
      <c r="C341" s="233" t="str">
        <f t="shared" si="32"/>
        <v>UK</v>
      </c>
      <c r="D341" s="233" t="str">
        <f t="shared" si="33"/>
        <v>LETRASET</v>
      </c>
      <c r="E341" s="597"/>
      <c r="F341" s="452" t="s">
        <v>593</v>
      </c>
      <c r="G341" s="47">
        <v>127826.70299999999</v>
      </c>
      <c r="H341" s="47">
        <v>81587.47</v>
      </c>
      <c r="I341" s="47">
        <v>153512.63099999999</v>
      </c>
      <c r="J341" s="47">
        <v>109595.205</v>
      </c>
      <c r="K341" s="47">
        <v>69225.267999999996</v>
      </c>
      <c r="L341" s="47">
        <v>87886.183000000005</v>
      </c>
      <c r="M341" s="47">
        <v>84833.548999999999</v>
      </c>
      <c r="N341" s="47">
        <v>143759.38800000001</v>
      </c>
      <c r="O341" s="47">
        <v>129347.022</v>
      </c>
      <c r="P341" s="47">
        <v>127831.947</v>
      </c>
      <c r="Q341" s="47">
        <v>113274.97500000001</v>
      </c>
      <c r="R341" s="47">
        <v>99695.587</v>
      </c>
      <c r="S341" s="48">
        <v>1328375.9280000001</v>
      </c>
      <c r="T341" s="456"/>
      <c r="U341" s="456">
        <f t="shared" si="34"/>
        <v>209414.17300000001</v>
      </c>
      <c r="V341" s="231">
        <f t="shared" si="35"/>
        <v>1118961.7550000001</v>
      </c>
    </row>
    <row r="342" spans="1:22" ht="13.5" thickBot="1">
      <c r="A342" s="236" t="str">
        <f t="shared" si="30"/>
        <v>UKLIQUITEX</v>
      </c>
      <c r="B342" s="233" t="str">
        <f t="shared" si="31"/>
        <v>UKLIQUITEX</v>
      </c>
      <c r="C342" s="233" t="str">
        <f t="shared" si="32"/>
        <v>UK</v>
      </c>
      <c r="D342" s="233" t="str">
        <f t="shared" si="33"/>
        <v>LIQUITEX</v>
      </c>
      <c r="E342" s="597"/>
      <c r="F342" s="452" t="s">
        <v>79</v>
      </c>
      <c r="G342" s="47">
        <v>107152.25599999999</v>
      </c>
      <c r="H342" s="47">
        <v>61449.574000000001</v>
      </c>
      <c r="I342" s="47">
        <v>81788.145000000004</v>
      </c>
      <c r="J342" s="47">
        <v>71578.513999999996</v>
      </c>
      <c r="K342" s="47">
        <v>47506.207999999999</v>
      </c>
      <c r="L342" s="47">
        <v>67105.591</v>
      </c>
      <c r="M342" s="47">
        <v>61315.843999999997</v>
      </c>
      <c r="N342" s="47">
        <v>91053.993000000002</v>
      </c>
      <c r="O342" s="47">
        <v>93993.180999999997</v>
      </c>
      <c r="P342" s="47">
        <v>92648.885999999999</v>
      </c>
      <c r="Q342" s="47">
        <v>65502.612999999998</v>
      </c>
      <c r="R342" s="47">
        <v>63128.843000000001</v>
      </c>
      <c r="S342" s="48">
        <v>904223.64800000004</v>
      </c>
      <c r="T342" s="456"/>
      <c r="U342" s="456">
        <f t="shared" si="34"/>
        <v>168601.83</v>
      </c>
      <c r="V342" s="231">
        <f t="shared" si="35"/>
        <v>735621.81800000009</v>
      </c>
    </row>
    <row r="343" spans="1:22" ht="13.5" thickBot="1">
      <c r="A343" s="236" t="str">
        <f t="shared" si="30"/>
        <v>UKOther</v>
      </c>
      <c r="B343" s="233" t="str">
        <f t="shared" si="31"/>
        <v>UKMARKETING</v>
      </c>
      <c r="C343" s="233" t="str">
        <f t="shared" si="32"/>
        <v>UK</v>
      </c>
      <c r="D343" s="233" t="str">
        <f t="shared" si="33"/>
        <v>MARKETING</v>
      </c>
      <c r="E343" s="597"/>
      <c r="F343" s="452" t="s">
        <v>594</v>
      </c>
      <c r="G343" s="47">
        <v>30</v>
      </c>
      <c r="H343" s="47">
        <v>57</v>
      </c>
      <c r="I343" s="47">
        <v>246.52</v>
      </c>
      <c r="J343" s="47">
        <v>406.7</v>
      </c>
      <c r="K343" s="47">
        <v>241.37</v>
      </c>
      <c r="L343" s="47">
        <v>200.75</v>
      </c>
      <c r="M343" s="47">
        <v>263.7</v>
      </c>
      <c r="N343" s="47">
        <v>178.45</v>
      </c>
      <c r="O343" s="47">
        <v>90.35</v>
      </c>
      <c r="P343" s="47">
        <v>270.2</v>
      </c>
      <c r="Q343" s="47">
        <v>162.61000000000001</v>
      </c>
      <c r="R343" s="47">
        <v>121.7</v>
      </c>
      <c r="S343" s="48">
        <v>2269.35</v>
      </c>
      <c r="T343" s="456"/>
      <c r="U343" s="456">
        <f t="shared" si="34"/>
        <v>87</v>
      </c>
      <c r="V343" s="231">
        <f t="shared" si="35"/>
        <v>2182.35</v>
      </c>
    </row>
    <row r="344" spans="1:22" ht="13.5" thickBot="1">
      <c r="A344" s="236" t="str">
        <f t="shared" si="30"/>
        <v>UKOther</v>
      </c>
      <c r="B344" s="233" t="str">
        <f t="shared" si="31"/>
        <v>UKPLAID</v>
      </c>
      <c r="C344" s="233" t="str">
        <f t="shared" si="32"/>
        <v>UK</v>
      </c>
      <c r="D344" s="233" t="str">
        <f t="shared" si="33"/>
        <v>PLAID</v>
      </c>
      <c r="E344" s="597"/>
      <c r="F344" s="452" t="s">
        <v>623</v>
      </c>
      <c r="G344" s="47">
        <v>8998.0930000000008</v>
      </c>
      <c r="H344" s="47">
        <v>11242.528</v>
      </c>
      <c r="I344" s="47">
        <v>27759.143</v>
      </c>
      <c r="J344" s="47">
        <v>2738.4859999999999</v>
      </c>
      <c r="K344" s="47">
        <v>31892.016</v>
      </c>
      <c r="L344" s="47">
        <v>11312.843000000001</v>
      </c>
      <c r="M344" s="47">
        <v>13036.894</v>
      </c>
      <c r="N344" s="47">
        <v>7728.3810000000003</v>
      </c>
      <c r="O344" s="47">
        <v>8801.7549999999992</v>
      </c>
      <c r="P344" s="47">
        <v>44435.192999999999</v>
      </c>
      <c r="Q344" s="47">
        <v>15741.620999999999</v>
      </c>
      <c r="R344" s="47">
        <v>13097.286</v>
      </c>
      <c r="S344" s="48">
        <v>196784.239</v>
      </c>
      <c r="T344" s="456"/>
      <c r="U344" s="456">
        <f t="shared" si="34"/>
        <v>20240.620999999999</v>
      </c>
      <c r="V344" s="231">
        <f t="shared" si="35"/>
        <v>176543.61800000002</v>
      </c>
    </row>
    <row r="345" spans="1:22" ht="13.5" thickBot="1">
      <c r="A345" s="236" t="str">
        <f t="shared" si="30"/>
        <v>UKOther</v>
      </c>
      <c r="B345" s="233" t="str">
        <f t="shared" si="31"/>
        <v>UKPOLYFORM</v>
      </c>
      <c r="C345" s="233" t="str">
        <f t="shared" si="32"/>
        <v>UK</v>
      </c>
      <c r="D345" s="233" t="str">
        <f t="shared" si="33"/>
        <v>POLYFORM</v>
      </c>
      <c r="E345" s="597"/>
      <c r="F345" s="452" t="s">
        <v>668</v>
      </c>
      <c r="G345" s="47">
        <v>81.61</v>
      </c>
      <c r="H345" s="47">
        <v>183.08500000000001</v>
      </c>
      <c r="I345" s="47">
        <v>181.38499999999999</v>
      </c>
      <c r="J345" s="47">
        <v>999.09400000000005</v>
      </c>
      <c r="K345" s="47">
        <v>55.098999999999997</v>
      </c>
      <c r="L345" s="47">
        <v>113.7</v>
      </c>
      <c r="M345" s="47">
        <v>163.024</v>
      </c>
      <c r="N345" s="47">
        <v>85.418999999999997</v>
      </c>
      <c r="O345" s="47">
        <v>83.38</v>
      </c>
      <c r="P345" s="47">
        <v>291.83</v>
      </c>
      <c r="Q345" s="47">
        <v>509.02100000000002</v>
      </c>
      <c r="R345" s="47">
        <v>337.94799999999998</v>
      </c>
      <c r="S345" s="48">
        <v>3084.5949999999998</v>
      </c>
      <c r="T345" s="456"/>
      <c r="U345" s="456">
        <f t="shared" si="34"/>
        <v>264.69499999999999</v>
      </c>
      <c r="V345" s="231">
        <f t="shared" si="35"/>
        <v>2819.8999999999996</v>
      </c>
    </row>
    <row r="346" spans="1:22" ht="13.5" thickBot="1">
      <c r="A346" s="236" t="str">
        <f t="shared" si="30"/>
        <v>UKREEVES</v>
      </c>
      <c r="B346" s="233" t="str">
        <f t="shared" si="31"/>
        <v>UKREEVES</v>
      </c>
      <c r="C346" s="233" t="str">
        <f t="shared" si="32"/>
        <v>UK</v>
      </c>
      <c r="D346" s="233" t="str">
        <f t="shared" si="33"/>
        <v>REEVES</v>
      </c>
      <c r="E346" s="597"/>
      <c r="F346" s="452" t="s">
        <v>173</v>
      </c>
      <c r="G346" s="47">
        <v>339510.05200000003</v>
      </c>
      <c r="H346" s="47">
        <v>240210.9</v>
      </c>
      <c r="I346" s="47">
        <v>288536.18099999998</v>
      </c>
      <c r="J346" s="47">
        <v>303359.36700000003</v>
      </c>
      <c r="K346" s="47">
        <v>265757.57400000002</v>
      </c>
      <c r="L346" s="47">
        <v>300193.06199999998</v>
      </c>
      <c r="M346" s="47">
        <v>299114.11200000002</v>
      </c>
      <c r="N346" s="47">
        <v>272511.29300000001</v>
      </c>
      <c r="O346" s="47">
        <v>323865.348</v>
      </c>
      <c r="P346" s="47">
        <v>316130.13699999999</v>
      </c>
      <c r="Q346" s="47">
        <v>330625.73599999998</v>
      </c>
      <c r="R346" s="47">
        <v>304558.52100000001</v>
      </c>
      <c r="S346" s="48">
        <v>3584372.2829999998</v>
      </c>
      <c r="T346" s="456"/>
      <c r="U346" s="456">
        <f t="shared" si="34"/>
        <v>579720.95200000005</v>
      </c>
      <c r="V346" s="231">
        <f t="shared" si="35"/>
        <v>3004651.3309999998</v>
      </c>
    </row>
    <row r="347" spans="1:22" ht="13.5" thickBot="1">
      <c r="A347" s="236" t="str">
        <f t="shared" si="30"/>
        <v>UKOther</v>
      </c>
      <c r="B347" s="233" t="str">
        <f t="shared" si="31"/>
        <v>UKSCULPEY</v>
      </c>
      <c r="C347" s="233" t="str">
        <f t="shared" si="32"/>
        <v>UK</v>
      </c>
      <c r="D347" s="233" t="str">
        <f t="shared" si="33"/>
        <v>SCULPEY</v>
      </c>
      <c r="E347" s="597"/>
      <c r="F347" s="452" t="s">
        <v>664</v>
      </c>
      <c r="G347" s="47">
        <v>37828.008000000002</v>
      </c>
      <c r="H347" s="47">
        <v>25846.044999999998</v>
      </c>
      <c r="I347" s="47">
        <v>41782.285000000003</v>
      </c>
      <c r="J347" s="47">
        <v>46250.17</v>
      </c>
      <c r="K347" s="47">
        <v>28975.695</v>
      </c>
      <c r="L347" s="47">
        <v>35600.548999999999</v>
      </c>
      <c r="M347" s="47">
        <v>30024.828000000001</v>
      </c>
      <c r="N347" s="47">
        <v>28226.894</v>
      </c>
      <c r="O347" s="47">
        <v>30105.174999999999</v>
      </c>
      <c r="P347" s="47">
        <v>46495.199999999997</v>
      </c>
      <c r="Q347" s="47">
        <v>36802.481</v>
      </c>
      <c r="R347" s="47">
        <v>40597.110999999997</v>
      </c>
      <c r="S347" s="48">
        <v>428534.44099999999</v>
      </c>
      <c r="T347" s="456"/>
      <c r="U347" s="456">
        <f t="shared" si="34"/>
        <v>63674.053</v>
      </c>
      <c r="V347" s="231">
        <f t="shared" si="35"/>
        <v>364860.38799999998</v>
      </c>
    </row>
    <row r="348" spans="1:22" ht="13.5" thickBot="1">
      <c r="A348" s="236" t="str">
        <f t="shared" si="30"/>
        <v>UKOther</v>
      </c>
      <c r="B348" s="233" t="str">
        <f t="shared" si="31"/>
        <v>UKSEARCH PRESS</v>
      </c>
      <c r="C348" s="233" t="str">
        <f t="shared" si="32"/>
        <v>UK</v>
      </c>
      <c r="D348" s="233" t="str">
        <f t="shared" si="33"/>
        <v>SEARCH PRESS</v>
      </c>
      <c r="E348" s="597"/>
      <c r="F348" s="452" t="s">
        <v>669</v>
      </c>
      <c r="G348" s="47">
        <v>8.532</v>
      </c>
      <c r="H348" s="47">
        <v>29.94</v>
      </c>
      <c r="I348" s="47">
        <v>202.535</v>
      </c>
      <c r="J348" s="47">
        <v>75.021000000000001</v>
      </c>
      <c r="K348" s="47">
        <v>215.886</v>
      </c>
      <c r="L348" s="47">
        <v>1082.934</v>
      </c>
      <c r="M348" s="47">
        <v>636.88300000000004</v>
      </c>
      <c r="N348" s="47">
        <v>27.846</v>
      </c>
      <c r="O348" s="47">
        <v>29.7</v>
      </c>
      <c r="P348" s="47">
        <v>24.75</v>
      </c>
      <c r="Q348" s="47">
        <v>18.882000000000001</v>
      </c>
      <c r="R348" s="47">
        <v>50.896000000000001</v>
      </c>
      <c r="S348" s="48">
        <v>2403.8049999999998</v>
      </c>
      <c r="T348" s="456"/>
      <c r="U348" s="456">
        <f t="shared" si="34"/>
        <v>38.472000000000001</v>
      </c>
      <c r="V348" s="231">
        <f t="shared" si="35"/>
        <v>2365.3329999999996</v>
      </c>
    </row>
    <row r="349" spans="1:22" ht="13.5" thickBot="1">
      <c r="A349" s="236" t="str">
        <f t="shared" si="30"/>
        <v>UKOther</v>
      </c>
      <c r="B349" s="233" t="str">
        <f t="shared" si="31"/>
        <v>UKSLATER HARRISON</v>
      </c>
      <c r="C349" s="233" t="str">
        <f t="shared" si="32"/>
        <v>UK</v>
      </c>
      <c r="D349" s="233" t="str">
        <f t="shared" si="33"/>
        <v>SLATER HARRISON</v>
      </c>
      <c r="E349" s="597"/>
      <c r="F349" s="452" t="s">
        <v>625</v>
      </c>
      <c r="G349" s="47">
        <v>45348.45</v>
      </c>
      <c r="H349" s="47">
        <v>32089.01</v>
      </c>
      <c r="I349" s="47">
        <v>32688.651999999998</v>
      </c>
      <c r="J349" s="47">
        <v>39999.315999999999</v>
      </c>
      <c r="K349" s="47">
        <v>36569.65</v>
      </c>
      <c r="L349" s="47">
        <v>31797.65</v>
      </c>
      <c r="M349" s="47">
        <v>30545.65</v>
      </c>
      <c r="N349" s="47">
        <v>26194.924999999999</v>
      </c>
      <c r="O349" s="47">
        <v>30766.05</v>
      </c>
      <c r="P349" s="47">
        <v>38289.53</v>
      </c>
      <c r="Q349" s="47">
        <v>37317.474999999999</v>
      </c>
      <c r="R349" s="47">
        <v>28148.35</v>
      </c>
      <c r="S349" s="48">
        <v>409754.70799999998</v>
      </c>
      <c r="T349" s="456"/>
      <c r="U349" s="456">
        <f t="shared" si="34"/>
        <v>77437.459999999992</v>
      </c>
      <c r="V349" s="231">
        <f t="shared" si="35"/>
        <v>332317.24800000002</v>
      </c>
    </row>
    <row r="350" spans="1:22" ht="13.5" thickBot="1">
      <c r="A350" s="236" t="str">
        <f t="shared" si="30"/>
        <v>UKSNAZAROO</v>
      </c>
      <c r="B350" s="233" t="str">
        <f t="shared" si="31"/>
        <v>UKSNAZAROO</v>
      </c>
      <c r="C350" s="233" t="str">
        <f t="shared" si="32"/>
        <v>UK</v>
      </c>
      <c r="D350" s="233" t="str">
        <f t="shared" si="33"/>
        <v>SNAZAROO</v>
      </c>
      <c r="E350" s="597"/>
      <c r="F350" s="452" t="s">
        <v>101</v>
      </c>
      <c r="G350" s="47">
        <v>100680.326</v>
      </c>
      <c r="H350" s="47">
        <v>101011.49</v>
      </c>
      <c r="I350" s="47">
        <v>194435.10699999999</v>
      </c>
      <c r="J350" s="47">
        <v>171735.22399999999</v>
      </c>
      <c r="K350" s="47">
        <v>306912.12300000002</v>
      </c>
      <c r="L350" s="47">
        <v>267109.69900000002</v>
      </c>
      <c r="M350" s="47">
        <v>279369.152</v>
      </c>
      <c r="N350" s="47">
        <v>364762.43699999998</v>
      </c>
      <c r="O350" s="47">
        <v>567468.53300000005</v>
      </c>
      <c r="P350" s="47">
        <v>443624.79300000001</v>
      </c>
      <c r="Q350" s="47">
        <v>322453.93900000001</v>
      </c>
      <c r="R350" s="47">
        <v>234853.08499999999</v>
      </c>
      <c r="S350" s="48">
        <v>3354415.9079999998</v>
      </c>
      <c r="T350" s="456"/>
      <c r="U350" s="456">
        <f t="shared" si="34"/>
        <v>201691.81599999999</v>
      </c>
      <c r="V350" s="231">
        <f t="shared" si="35"/>
        <v>3152724.0919999997</v>
      </c>
    </row>
    <row r="351" spans="1:22" ht="13.5" thickBot="1">
      <c r="A351" s="236" t="str">
        <f t="shared" si="30"/>
        <v>UKOther</v>
      </c>
      <c r="B351" s="233" t="str">
        <f t="shared" si="31"/>
        <v>UKWALTER FOSTER</v>
      </c>
      <c r="C351" s="233" t="str">
        <f t="shared" si="32"/>
        <v>UK</v>
      </c>
      <c r="D351" s="233" t="str">
        <f t="shared" si="33"/>
        <v>WALTER FOSTER</v>
      </c>
      <c r="E351" s="597"/>
      <c r="F351" s="452" t="s">
        <v>660</v>
      </c>
      <c r="G351" s="47">
        <v>2499.9169999999999</v>
      </c>
      <c r="H351" s="47">
        <v>1014.241</v>
      </c>
      <c r="I351" s="47">
        <v>308.75400000000002</v>
      </c>
      <c r="J351" s="47">
        <v>890.56299999999999</v>
      </c>
      <c r="K351" s="47">
        <v>2757.7280000000001</v>
      </c>
      <c r="L351" s="47">
        <v>986.91200000000003</v>
      </c>
      <c r="M351" s="47">
        <v>1096.2950000000001</v>
      </c>
      <c r="N351" s="47">
        <v>1048.835</v>
      </c>
      <c r="O351" s="47">
        <v>931.03399999999999</v>
      </c>
      <c r="P351" s="47">
        <v>1109.2149999999999</v>
      </c>
      <c r="Q351" s="47">
        <v>1285.848</v>
      </c>
      <c r="R351" s="47">
        <v>1307.616</v>
      </c>
      <c r="S351" s="48">
        <v>15236.958000000001</v>
      </c>
      <c r="T351" s="456"/>
      <c r="U351" s="456">
        <f t="shared" si="34"/>
        <v>3514.1579999999999</v>
      </c>
      <c r="V351" s="231">
        <f t="shared" si="35"/>
        <v>11722.800000000001</v>
      </c>
    </row>
    <row r="352" spans="1:22" ht="13.5" thickBot="1">
      <c r="A352" s="236" t="str">
        <f t="shared" si="30"/>
        <v>UKOther</v>
      </c>
      <c r="B352" s="233" t="str">
        <f t="shared" si="31"/>
        <v>UKWH SMITH</v>
      </c>
      <c r="C352" s="233" t="str">
        <f t="shared" si="32"/>
        <v>UK</v>
      </c>
      <c r="D352" s="233" t="str">
        <f t="shared" si="33"/>
        <v>WH SMITH</v>
      </c>
      <c r="E352" s="597"/>
      <c r="F352" s="452" t="s">
        <v>670</v>
      </c>
      <c r="G352" s="47">
        <v>9950.52</v>
      </c>
      <c r="H352" s="47">
        <v>14076.6</v>
      </c>
      <c r="I352" s="47">
        <v>17243.150000000001</v>
      </c>
      <c r="J352" s="47">
        <v>22101.72</v>
      </c>
      <c r="K352" s="47">
        <v>18751.32</v>
      </c>
      <c r="L352" s="47">
        <v>88553.84</v>
      </c>
      <c r="M352" s="47">
        <v>30016.26</v>
      </c>
      <c r="N352" s="47">
        <v>5440.8</v>
      </c>
      <c r="O352" s="47">
        <v>6584.16</v>
      </c>
      <c r="P352" s="47">
        <v>19839.78</v>
      </c>
      <c r="Q352" s="47">
        <v>3589.2</v>
      </c>
      <c r="R352" s="47">
        <v>9055.92</v>
      </c>
      <c r="S352" s="48">
        <v>245203.27</v>
      </c>
      <c r="T352" s="456"/>
      <c r="U352" s="456">
        <f t="shared" si="34"/>
        <v>24027.120000000003</v>
      </c>
      <c r="V352" s="231">
        <f t="shared" si="35"/>
        <v>221176.15</v>
      </c>
    </row>
    <row r="353" spans="1:22" ht="13.5" thickBot="1">
      <c r="A353" s="236" t="str">
        <f t="shared" si="30"/>
        <v>UKWINSOR &amp; NEWTON</v>
      </c>
      <c r="B353" s="233" t="str">
        <f t="shared" si="31"/>
        <v>UKWINSOR &amp; NEWTON</v>
      </c>
      <c r="C353" s="233" t="str">
        <f t="shared" si="32"/>
        <v>UK</v>
      </c>
      <c r="D353" s="233" t="str">
        <f t="shared" si="33"/>
        <v>WINSOR &amp; NEWTON</v>
      </c>
      <c r="E353" s="597"/>
      <c r="F353" s="452" t="s">
        <v>68</v>
      </c>
      <c r="G353" s="47">
        <v>907284.61800000002</v>
      </c>
      <c r="H353" s="47">
        <v>789146.25199999998</v>
      </c>
      <c r="I353" s="47">
        <v>781051.68900000001</v>
      </c>
      <c r="J353" s="47">
        <v>718684.65899999999</v>
      </c>
      <c r="K353" s="47">
        <v>695638.05900000001</v>
      </c>
      <c r="L353" s="47">
        <v>792800.68599999999</v>
      </c>
      <c r="M353" s="47">
        <v>791337.522</v>
      </c>
      <c r="N353" s="47">
        <v>705923.51399999997</v>
      </c>
      <c r="O353" s="47">
        <v>821951.96</v>
      </c>
      <c r="P353" s="47">
        <v>1072507.4069999999</v>
      </c>
      <c r="Q353" s="47">
        <v>896383.95299999998</v>
      </c>
      <c r="R353" s="47">
        <v>768421.71900000004</v>
      </c>
      <c r="S353" s="48">
        <v>9741132.0379999895</v>
      </c>
      <c r="T353" s="456"/>
      <c r="U353" s="456">
        <f t="shared" si="34"/>
        <v>1696430.87</v>
      </c>
      <c r="V353" s="231">
        <f t="shared" si="35"/>
        <v>8044701.1679999894</v>
      </c>
    </row>
    <row r="354" spans="1:22" ht="13.5" thickBot="1">
      <c r="A354" s="236" t="str">
        <f t="shared" si="30"/>
        <v xml:space="preserve">UK </v>
      </c>
      <c r="B354" s="233" t="str">
        <f t="shared" si="31"/>
        <v>UKAll Brands</v>
      </c>
      <c r="C354" s="233" t="str">
        <f t="shared" si="32"/>
        <v>UK</v>
      </c>
      <c r="D354" s="233" t="str">
        <f t="shared" si="33"/>
        <v>All Brands</v>
      </c>
      <c r="E354" s="598"/>
      <c r="F354" s="197" t="s">
        <v>599</v>
      </c>
      <c r="G354" s="50">
        <v>1758477.0390000001</v>
      </c>
      <c r="H354" s="50">
        <v>1406995.608</v>
      </c>
      <c r="I354" s="50">
        <v>1665508.5660000001</v>
      </c>
      <c r="J354" s="50">
        <v>1527529.8559999999</v>
      </c>
      <c r="K354" s="50">
        <v>1542998.4809999999</v>
      </c>
      <c r="L354" s="50">
        <v>1731051.763</v>
      </c>
      <c r="M354" s="50">
        <v>1714702.976</v>
      </c>
      <c r="N354" s="50">
        <v>1688695.12</v>
      </c>
      <c r="O354" s="50">
        <v>2071035.03</v>
      </c>
      <c r="P354" s="50">
        <v>2276475.65</v>
      </c>
      <c r="Q354" s="50">
        <v>1873435.5819999999</v>
      </c>
      <c r="R354" s="50">
        <v>1605244.1880000001</v>
      </c>
      <c r="S354" s="50">
        <v>20862149.859000001</v>
      </c>
      <c r="T354" s="456"/>
      <c r="U354" s="456">
        <f t="shared" si="34"/>
        <v>3165472.6469999999</v>
      </c>
      <c r="V354" s="231">
        <f t="shared" si="35"/>
        <v>17696677.212000001</v>
      </c>
    </row>
    <row r="355" spans="1:22" ht="13.5" thickBot="1">
      <c r="A355" s="236" t="str">
        <f t="shared" si="30"/>
        <v>All CBUsOther</v>
      </c>
      <c r="B355" s="233" t="str">
        <f t="shared" si="31"/>
        <v>All CBUs10 DOIGTS</v>
      </c>
      <c r="C355" s="233" t="str">
        <f t="shared" si="32"/>
        <v>All CBUs</v>
      </c>
      <c r="D355" s="233" t="str">
        <f t="shared" si="33"/>
        <v>10 DOIGTS</v>
      </c>
      <c r="E355" s="589" t="s">
        <v>487</v>
      </c>
      <c r="F355" s="457" t="s">
        <v>642</v>
      </c>
      <c r="G355" s="48">
        <v>2520.1950000000002</v>
      </c>
      <c r="H355" s="48">
        <v>172.93199999999999</v>
      </c>
      <c r="I355" s="48">
        <v>4206.1710000000003</v>
      </c>
      <c r="J355" s="48">
        <v>-167.42</v>
      </c>
      <c r="K355" s="48">
        <v>1255.1559999999999</v>
      </c>
      <c r="L355" s="48">
        <v>4769.6559999999999</v>
      </c>
      <c r="M355" s="48">
        <v>4842.1149999999998</v>
      </c>
      <c r="N355" s="48">
        <v>44.627000000000002</v>
      </c>
      <c r="O355" s="48">
        <v>3938.3989999999999</v>
      </c>
      <c r="P355" s="48">
        <v>686.15</v>
      </c>
      <c r="Q355" s="48">
        <v>89.254999999999995</v>
      </c>
      <c r="R355" s="48">
        <v>3213.201</v>
      </c>
      <c r="S355" s="48">
        <v>25570.437000000002</v>
      </c>
      <c r="T355" s="456"/>
      <c r="U355" s="456">
        <f t="shared" si="34"/>
        <v>2693.127</v>
      </c>
      <c r="V355" s="231">
        <f t="shared" si="35"/>
        <v>22877.31</v>
      </c>
    </row>
    <row r="356" spans="1:22" ht="13.5" thickBot="1">
      <c r="A356" s="236" t="str">
        <f t="shared" si="30"/>
        <v>All CBUsOther</v>
      </c>
      <c r="B356" s="233" t="str">
        <f t="shared" si="31"/>
        <v>All CBUsAD MARKER</v>
      </c>
      <c r="C356" s="233" t="str">
        <f t="shared" si="32"/>
        <v>All CBUs</v>
      </c>
      <c r="D356" s="233" t="str">
        <f t="shared" si="33"/>
        <v>AD MARKER</v>
      </c>
      <c r="E356" s="599"/>
      <c r="F356" s="457" t="s">
        <v>600</v>
      </c>
      <c r="G356" s="48">
        <v>1082.308</v>
      </c>
      <c r="H356" s="48">
        <v>290.56400000000002</v>
      </c>
      <c r="I356" s="48">
        <v>983.56799999999998</v>
      </c>
      <c r="J356" s="51"/>
      <c r="K356" s="51"/>
      <c r="L356" s="51"/>
      <c r="M356" s="51"/>
      <c r="N356" s="51"/>
      <c r="O356" s="51"/>
      <c r="P356" s="51"/>
      <c r="Q356" s="51"/>
      <c r="R356" s="51"/>
      <c r="S356" s="48">
        <v>2356.44</v>
      </c>
      <c r="T356" s="456"/>
      <c r="U356" s="456">
        <f t="shared" si="34"/>
        <v>1372.8720000000001</v>
      </c>
      <c r="V356" s="231">
        <f t="shared" si="35"/>
        <v>983.56799999999998</v>
      </c>
    </row>
    <row r="357" spans="1:22" ht="13.5" thickBot="1">
      <c r="A357" s="236" t="str">
        <f t="shared" si="30"/>
        <v>All CBUsOther</v>
      </c>
      <c r="B357" s="233" t="str">
        <f t="shared" si="31"/>
        <v>All CBUsAIRFIX</v>
      </c>
      <c r="C357" s="233" t="str">
        <f t="shared" si="32"/>
        <v>All CBUs</v>
      </c>
      <c r="D357" s="233" t="str">
        <f t="shared" si="33"/>
        <v>AIRFIX</v>
      </c>
      <c r="E357" s="599"/>
      <c r="F357" s="457" t="s">
        <v>650</v>
      </c>
      <c r="G357" s="48">
        <v>536.45699999999999</v>
      </c>
      <c r="H357" s="48">
        <v>55663.09</v>
      </c>
      <c r="I357" s="48">
        <v>1498.78</v>
      </c>
      <c r="J357" s="48">
        <v>-2331.2530000000002</v>
      </c>
      <c r="K357" s="51"/>
      <c r="L357" s="51"/>
      <c r="M357" s="51"/>
      <c r="N357" s="51"/>
      <c r="O357" s="51"/>
      <c r="P357" s="48">
        <v>5.8029999999999999</v>
      </c>
      <c r="Q357" s="51"/>
      <c r="R357" s="51"/>
      <c r="S357" s="48">
        <v>55372.877</v>
      </c>
      <c r="T357" s="456"/>
      <c r="U357" s="456">
        <f t="shared" si="34"/>
        <v>56199.546999999999</v>
      </c>
      <c r="V357" s="231">
        <f t="shared" si="35"/>
        <v>-826.66999999999825</v>
      </c>
    </row>
    <row r="358" spans="1:22" ht="13.5" thickBot="1">
      <c r="A358" s="236" t="str">
        <f t="shared" si="30"/>
        <v>All CBUsOther</v>
      </c>
      <c r="B358" s="233" t="str">
        <f t="shared" si="31"/>
        <v>All CBUsALOFT</v>
      </c>
      <c r="C358" s="233" t="str">
        <f t="shared" si="32"/>
        <v>All CBUs</v>
      </c>
      <c r="D358" s="233" t="str">
        <f t="shared" si="33"/>
        <v>ALOFT</v>
      </c>
      <c r="E358" s="599"/>
      <c r="F358" s="457" t="s">
        <v>661</v>
      </c>
      <c r="G358" s="51"/>
      <c r="H358" s="51"/>
      <c r="I358" s="51"/>
      <c r="J358" s="48">
        <v>64573.775000000001</v>
      </c>
      <c r="K358" s="48">
        <v>231277.446</v>
      </c>
      <c r="L358" s="48">
        <v>12317.088</v>
      </c>
      <c r="M358" s="48">
        <v>52250.341999999997</v>
      </c>
      <c r="N358" s="48">
        <v>85558.364000000001</v>
      </c>
      <c r="O358" s="48">
        <v>28779.35</v>
      </c>
      <c r="P358" s="51"/>
      <c r="Q358" s="48">
        <v>21466.079000000002</v>
      </c>
      <c r="R358" s="48">
        <v>139106.53700000001</v>
      </c>
      <c r="S358" s="48">
        <v>635328.98100000003</v>
      </c>
      <c r="T358" s="456"/>
      <c r="U358" s="456">
        <f t="shared" si="34"/>
        <v>0</v>
      </c>
      <c r="V358" s="231">
        <f t="shared" si="35"/>
        <v>635328.98100000003</v>
      </c>
    </row>
    <row r="359" spans="1:22" ht="13.5" thickBot="1">
      <c r="A359" s="236" t="str">
        <f t="shared" si="30"/>
        <v>All CBUsOther</v>
      </c>
      <c r="B359" s="233" t="str">
        <f t="shared" si="31"/>
        <v>All CBUsARCHES</v>
      </c>
      <c r="C359" s="233" t="str">
        <f t="shared" si="32"/>
        <v>All CBUs</v>
      </c>
      <c r="D359" s="233" t="str">
        <f t="shared" si="33"/>
        <v>ARCHES</v>
      </c>
      <c r="E359" s="599"/>
      <c r="F359" s="457" t="s">
        <v>651</v>
      </c>
      <c r="G359" s="51"/>
      <c r="H359" s="51"/>
      <c r="I359" s="48">
        <v>357.51499999999999</v>
      </c>
      <c r="J359" s="48">
        <v>1133.423</v>
      </c>
      <c r="K359" s="48">
        <v>227.30699999999999</v>
      </c>
      <c r="L359" s="48">
        <v>374.77800000000002</v>
      </c>
      <c r="M359" s="48">
        <v>290.505</v>
      </c>
      <c r="N359" s="48">
        <v>111.02</v>
      </c>
      <c r="O359" s="48">
        <v>177.50800000000001</v>
      </c>
      <c r="P359" s="48">
        <v>379.36700000000002</v>
      </c>
      <c r="Q359" s="48">
        <v>453.79300000000001</v>
      </c>
      <c r="R359" s="48">
        <v>55.298000000000002</v>
      </c>
      <c r="S359" s="48">
        <v>3560.5140000000001</v>
      </c>
      <c r="T359" s="456"/>
      <c r="U359" s="456">
        <f t="shared" si="34"/>
        <v>0</v>
      </c>
      <c r="V359" s="231">
        <f t="shared" si="35"/>
        <v>3560.5140000000001</v>
      </c>
    </row>
    <row r="360" spans="1:22" ht="13.5" thickBot="1">
      <c r="A360" s="236" t="str">
        <f t="shared" si="30"/>
        <v>All CBUsOther</v>
      </c>
      <c r="B360" s="233" t="str">
        <f t="shared" si="31"/>
        <v>All CBUsARTCARE</v>
      </c>
      <c r="C360" s="233" t="str">
        <f t="shared" si="32"/>
        <v>All CBUs</v>
      </c>
      <c r="D360" s="233" t="str">
        <f t="shared" si="33"/>
        <v>ARTCARE</v>
      </c>
      <c r="E360" s="599"/>
      <c r="F360" s="457" t="s">
        <v>601</v>
      </c>
      <c r="G360" s="48">
        <v>3905.1010000000001</v>
      </c>
      <c r="H360" s="48">
        <v>2008.5619999999999</v>
      </c>
      <c r="I360" s="48">
        <v>2656.578</v>
      </c>
      <c r="J360" s="48">
        <v>62.517000000000003</v>
      </c>
      <c r="K360" s="48">
        <v>663.62800000000004</v>
      </c>
      <c r="L360" s="51"/>
      <c r="M360" s="51"/>
      <c r="N360" s="51"/>
      <c r="O360" s="51"/>
      <c r="P360" s="51"/>
      <c r="Q360" s="51"/>
      <c r="R360" s="51"/>
      <c r="S360" s="48">
        <v>9296.3860000000004</v>
      </c>
      <c r="T360" s="456"/>
      <c r="U360" s="456">
        <f t="shared" si="34"/>
        <v>5913.6630000000005</v>
      </c>
      <c r="V360" s="231">
        <f t="shared" si="35"/>
        <v>3382.723</v>
      </c>
    </row>
    <row r="361" spans="1:22" ht="13.5" thickBot="1">
      <c r="A361" s="236" t="str">
        <f t="shared" si="30"/>
        <v>All CBUsOther</v>
      </c>
      <c r="B361" s="233" t="str">
        <f t="shared" si="31"/>
        <v>All CBUsARTOGRAPH</v>
      </c>
      <c r="C361" s="233" t="str">
        <f t="shared" si="32"/>
        <v>All CBUs</v>
      </c>
      <c r="D361" s="233" t="str">
        <f t="shared" si="33"/>
        <v>ARTOGRAPH</v>
      </c>
      <c r="E361" s="599"/>
      <c r="F361" s="457" t="s">
        <v>602</v>
      </c>
      <c r="G361" s="48">
        <v>96169.407999999996</v>
      </c>
      <c r="H361" s="48">
        <v>45929.144999999997</v>
      </c>
      <c r="I361" s="48">
        <v>34262.214999999997</v>
      </c>
      <c r="J361" s="48">
        <v>25683.575000000001</v>
      </c>
      <c r="K361" s="48">
        <v>25442.226999999999</v>
      </c>
      <c r="L361" s="48">
        <v>25437.215</v>
      </c>
      <c r="M361" s="48">
        <v>31588.175999999999</v>
      </c>
      <c r="N361" s="48">
        <v>27195.858</v>
      </c>
      <c r="O361" s="48">
        <v>40624.637999999999</v>
      </c>
      <c r="P361" s="48">
        <v>35344.885000000002</v>
      </c>
      <c r="Q361" s="48">
        <v>28807.542000000001</v>
      </c>
      <c r="R361" s="48">
        <v>38747.281000000003</v>
      </c>
      <c r="S361" s="48">
        <v>455232.16499999998</v>
      </c>
      <c r="T361" s="456"/>
      <c r="U361" s="456">
        <f t="shared" si="34"/>
        <v>142098.55299999999</v>
      </c>
      <c r="V361" s="231">
        <f t="shared" si="35"/>
        <v>313133.61199999996</v>
      </c>
    </row>
    <row r="362" spans="1:22" ht="13.5" thickBot="1">
      <c r="A362" s="236" t="str">
        <f t="shared" si="30"/>
        <v>All CBUsOther</v>
      </c>
      <c r="B362" s="233" t="str">
        <f t="shared" si="31"/>
        <v>All CBUsARTWORKS</v>
      </c>
      <c r="C362" s="233" t="str">
        <f t="shared" si="32"/>
        <v>All CBUs</v>
      </c>
      <c r="D362" s="233" t="str">
        <f t="shared" si="33"/>
        <v>ARTWORKS</v>
      </c>
      <c r="E362" s="599"/>
      <c r="F362" s="457" t="s">
        <v>603</v>
      </c>
      <c r="G362" s="48">
        <v>8191.7160000000003</v>
      </c>
      <c r="H362" s="48">
        <v>6407.4489999999996</v>
      </c>
      <c r="I362" s="48">
        <v>3477.17</v>
      </c>
      <c r="J362" s="48">
        <v>5456.3280000000004</v>
      </c>
      <c r="K362" s="51"/>
      <c r="L362" s="51"/>
      <c r="M362" s="51"/>
      <c r="N362" s="51"/>
      <c r="O362" s="51"/>
      <c r="P362" s="51"/>
      <c r="Q362" s="51"/>
      <c r="R362" s="51"/>
      <c r="S362" s="48">
        <v>23532.663</v>
      </c>
      <c r="T362" s="456"/>
      <c r="U362" s="456">
        <f t="shared" si="34"/>
        <v>14599.165000000001</v>
      </c>
      <c r="V362" s="231">
        <f t="shared" si="35"/>
        <v>8933.4979999999996</v>
      </c>
    </row>
    <row r="363" spans="1:22" ht="13.5" thickBot="1">
      <c r="A363" s="236" t="str">
        <f t="shared" si="30"/>
        <v>All CBUsOther</v>
      </c>
      <c r="B363" s="233" t="str">
        <f t="shared" si="31"/>
        <v>All CBUsASMODEE</v>
      </c>
      <c r="C363" s="233" t="str">
        <f t="shared" si="32"/>
        <v>All CBUs</v>
      </c>
      <c r="D363" s="233" t="str">
        <f t="shared" si="33"/>
        <v>ASMODEE</v>
      </c>
      <c r="E363" s="599"/>
      <c r="F363" s="457" t="s">
        <v>604</v>
      </c>
      <c r="G363" s="51"/>
      <c r="H363" s="51"/>
      <c r="I363" s="51"/>
      <c r="J363" s="51"/>
      <c r="K363" s="51"/>
      <c r="L363" s="51"/>
      <c r="M363" s="48">
        <v>51477.644</v>
      </c>
      <c r="N363" s="51"/>
      <c r="O363" s="51"/>
      <c r="P363" s="51"/>
      <c r="Q363" s="51"/>
      <c r="R363" s="51"/>
      <c r="S363" s="48">
        <v>51477.644</v>
      </c>
      <c r="T363" s="456"/>
      <c r="U363" s="456">
        <f t="shared" si="34"/>
        <v>0</v>
      </c>
      <c r="V363" s="231">
        <f t="shared" si="35"/>
        <v>51477.644</v>
      </c>
    </row>
    <row r="364" spans="1:22" ht="13.5" thickBot="1">
      <c r="A364" s="236" t="str">
        <f t="shared" si="30"/>
        <v>All CBUsOther</v>
      </c>
      <c r="B364" s="233" t="str">
        <f t="shared" si="31"/>
        <v>All CBUsATLANTIS</v>
      </c>
      <c r="C364" s="233" t="str">
        <f t="shared" si="32"/>
        <v>All CBUs</v>
      </c>
      <c r="D364" s="233" t="str">
        <f t="shared" si="33"/>
        <v>ATLANTIS</v>
      </c>
      <c r="E364" s="599"/>
      <c r="F364" s="457" t="s">
        <v>667</v>
      </c>
      <c r="G364" s="48">
        <v>7899.28</v>
      </c>
      <c r="H364" s="51"/>
      <c r="I364" s="51"/>
      <c r="J364" s="51"/>
      <c r="K364" s="51"/>
      <c r="L364" s="51"/>
      <c r="M364" s="48">
        <v>8904.58</v>
      </c>
      <c r="N364" s="51"/>
      <c r="O364" s="51"/>
      <c r="P364" s="48">
        <v>8904.58</v>
      </c>
      <c r="Q364" s="51"/>
      <c r="R364" s="51"/>
      <c r="S364" s="48">
        <v>25708.44</v>
      </c>
      <c r="T364" s="456"/>
      <c r="U364" s="456">
        <f t="shared" si="34"/>
        <v>7899.28</v>
      </c>
      <c r="V364" s="231">
        <f t="shared" si="35"/>
        <v>17809.16</v>
      </c>
    </row>
    <row r="365" spans="1:22" ht="13.5" thickBot="1">
      <c r="A365" s="236" t="str">
        <f t="shared" si="30"/>
        <v>All CBUsOther</v>
      </c>
      <c r="B365" s="233" t="str">
        <f t="shared" si="31"/>
        <v>All CBUsBECKERS A</v>
      </c>
      <c r="C365" s="233" t="str">
        <f t="shared" si="32"/>
        <v>All CBUs</v>
      </c>
      <c r="D365" s="233" t="str">
        <f t="shared" si="33"/>
        <v>BECKERS A</v>
      </c>
      <c r="E365" s="599"/>
      <c r="F365" s="457" t="s">
        <v>652</v>
      </c>
      <c r="G365" s="48">
        <v>17956.235000000001</v>
      </c>
      <c r="H365" s="48">
        <v>14010.78</v>
      </c>
      <c r="I365" s="48">
        <v>15451.618</v>
      </c>
      <c r="J365" s="48">
        <v>14393.904</v>
      </c>
      <c r="K365" s="48">
        <v>12010.54</v>
      </c>
      <c r="L365" s="48">
        <v>8823.8619999999992</v>
      </c>
      <c r="M365" s="48">
        <v>12479.11</v>
      </c>
      <c r="N365" s="48">
        <v>16715.075000000001</v>
      </c>
      <c r="O365" s="48">
        <v>18728.315999999999</v>
      </c>
      <c r="P365" s="48">
        <v>20756.142</v>
      </c>
      <c r="Q365" s="48">
        <v>17482.554</v>
      </c>
      <c r="R365" s="48">
        <v>12108.454</v>
      </c>
      <c r="S365" s="48">
        <v>180916.59</v>
      </c>
      <c r="T365" s="456"/>
      <c r="U365" s="456">
        <f t="shared" si="34"/>
        <v>31967.014999999999</v>
      </c>
      <c r="V365" s="231">
        <f t="shared" si="35"/>
        <v>148949.57500000001</v>
      </c>
    </row>
    <row r="366" spans="1:22" ht="13.5" thickBot="1">
      <c r="A366" s="236" t="str">
        <f t="shared" si="30"/>
        <v>All CBUsOther</v>
      </c>
      <c r="B366" s="233" t="str">
        <f t="shared" si="31"/>
        <v>All CBUsBHV</v>
      </c>
      <c r="C366" s="233" t="str">
        <f t="shared" si="32"/>
        <v>All CBUs</v>
      </c>
      <c r="D366" s="233" t="str">
        <f t="shared" si="33"/>
        <v>BHV</v>
      </c>
      <c r="E366" s="599"/>
      <c r="F366" s="457" t="s">
        <v>643</v>
      </c>
      <c r="G366" s="51"/>
      <c r="H366" s="51"/>
      <c r="I366" s="51"/>
      <c r="J366" s="51"/>
      <c r="K366" s="51"/>
      <c r="L366" s="51"/>
      <c r="M366" s="51"/>
      <c r="N366" s="48">
        <v>656.43299999999999</v>
      </c>
      <c r="O366" s="51"/>
      <c r="P366" s="51"/>
      <c r="Q366" s="51"/>
      <c r="R366" s="51"/>
      <c r="S366" s="48">
        <v>656.43299999999999</v>
      </c>
      <c r="T366" s="456"/>
      <c r="U366" s="456">
        <f t="shared" si="34"/>
        <v>0</v>
      </c>
      <c r="V366" s="231">
        <f t="shared" si="35"/>
        <v>656.43299999999999</v>
      </c>
    </row>
    <row r="367" spans="1:22" ht="13.5" thickBot="1">
      <c r="A367" s="236" t="str">
        <f t="shared" si="30"/>
        <v>All CBUsOther</v>
      </c>
      <c r="B367" s="233" t="str">
        <f t="shared" si="31"/>
        <v>All CBUsBOESNER</v>
      </c>
      <c r="C367" s="233" t="str">
        <f t="shared" si="32"/>
        <v>All CBUs</v>
      </c>
      <c r="D367" s="233" t="str">
        <f t="shared" si="33"/>
        <v>BOESNER</v>
      </c>
      <c r="E367" s="599"/>
      <c r="F367" s="457" t="s">
        <v>637</v>
      </c>
      <c r="G367" s="48">
        <v>5976.7879999999996</v>
      </c>
      <c r="H367" s="48">
        <v>7145.1719999999996</v>
      </c>
      <c r="I367" s="48">
        <v>7586.65</v>
      </c>
      <c r="J367" s="48">
        <v>7194.2510000000002</v>
      </c>
      <c r="K367" s="48">
        <v>5068.6679999999997</v>
      </c>
      <c r="L367" s="48">
        <v>9156.31</v>
      </c>
      <c r="M367" s="48">
        <v>6899.9309999999996</v>
      </c>
      <c r="N367" s="48">
        <v>5101.37</v>
      </c>
      <c r="O367" s="48">
        <v>9623.6229999999996</v>
      </c>
      <c r="P367" s="48">
        <v>7979.0739999999996</v>
      </c>
      <c r="Q367" s="48">
        <v>8002.2749999999996</v>
      </c>
      <c r="R367" s="48">
        <v>5406.5780000000004</v>
      </c>
      <c r="S367" s="48">
        <v>85140.69</v>
      </c>
      <c r="T367" s="456"/>
      <c r="U367" s="456">
        <f t="shared" si="34"/>
        <v>13121.96</v>
      </c>
      <c r="V367" s="231">
        <f t="shared" si="35"/>
        <v>72018.73000000001</v>
      </c>
    </row>
    <row r="368" spans="1:22" ht="13.5" thickBot="1">
      <c r="A368" s="236" t="str">
        <f t="shared" si="30"/>
        <v>All CBUsOther</v>
      </c>
      <c r="B368" s="233" t="str">
        <f t="shared" si="31"/>
        <v>All CBUsBRICOLUX</v>
      </c>
      <c r="C368" s="233" t="str">
        <f t="shared" si="32"/>
        <v>All CBUs</v>
      </c>
      <c r="D368" s="233" t="str">
        <f t="shared" si="33"/>
        <v>BRICOLUX</v>
      </c>
      <c r="E368" s="599"/>
      <c r="F368" s="457" t="s">
        <v>605</v>
      </c>
      <c r="G368" s="51"/>
      <c r="H368" s="48">
        <v>272.38299999999998</v>
      </c>
      <c r="I368" s="48">
        <v>5033.3280000000004</v>
      </c>
      <c r="J368" s="51"/>
      <c r="K368" s="48">
        <v>9338.5040000000008</v>
      </c>
      <c r="L368" s="48">
        <v>2232.0309999999999</v>
      </c>
      <c r="M368" s="51"/>
      <c r="N368" s="51"/>
      <c r="O368" s="51"/>
      <c r="P368" s="51"/>
      <c r="Q368" s="51"/>
      <c r="R368" s="51"/>
      <c r="S368" s="48">
        <v>16876.245999999999</v>
      </c>
      <c r="T368" s="456"/>
      <c r="U368" s="456">
        <f t="shared" si="34"/>
        <v>272.38299999999998</v>
      </c>
      <c r="V368" s="231">
        <f t="shared" si="35"/>
        <v>16603.862999999998</v>
      </c>
    </row>
    <row r="369" spans="1:22" ht="13.5" thickBot="1">
      <c r="A369" s="236" t="str">
        <f t="shared" si="30"/>
        <v>All CBUsOther</v>
      </c>
      <c r="B369" s="233" t="str">
        <f t="shared" si="31"/>
        <v>All CBUsCANSON</v>
      </c>
      <c r="C369" s="233" t="str">
        <f t="shared" si="32"/>
        <v>All CBUs</v>
      </c>
      <c r="D369" s="233" t="str">
        <f t="shared" si="33"/>
        <v>CANSON</v>
      </c>
      <c r="E369" s="599"/>
      <c r="F369" s="457" t="s">
        <v>653</v>
      </c>
      <c r="G369" s="48">
        <v>27242.339</v>
      </c>
      <c r="H369" s="48">
        <v>17722.777999999998</v>
      </c>
      <c r="I369" s="48">
        <v>19325.421999999999</v>
      </c>
      <c r="J369" s="48">
        <v>23277.238000000001</v>
      </c>
      <c r="K369" s="48">
        <v>20695.411</v>
      </c>
      <c r="L369" s="48">
        <v>13993.11</v>
      </c>
      <c r="M369" s="48">
        <v>10638.107</v>
      </c>
      <c r="N369" s="48">
        <v>22378.77</v>
      </c>
      <c r="O369" s="48">
        <v>24159.537</v>
      </c>
      <c r="P369" s="48">
        <v>18215.017</v>
      </c>
      <c r="Q369" s="48">
        <v>26637.751</v>
      </c>
      <c r="R369" s="48">
        <v>17026.684000000001</v>
      </c>
      <c r="S369" s="48">
        <v>241312.16399999999</v>
      </c>
      <c r="T369" s="456"/>
      <c r="U369" s="456">
        <f t="shared" si="34"/>
        <v>44965.116999999998</v>
      </c>
      <c r="V369" s="231">
        <f t="shared" si="35"/>
        <v>196347.04699999999</v>
      </c>
    </row>
    <row r="370" spans="1:22" ht="13.5" thickBot="1">
      <c r="A370" s="236" t="str">
        <f t="shared" si="30"/>
        <v>All CBUsOther</v>
      </c>
      <c r="B370" s="233" t="str">
        <f t="shared" si="31"/>
        <v>All CBUsCAPPELLETTO</v>
      </c>
      <c r="C370" s="233" t="str">
        <f t="shared" si="32"/>
        <v>All CBUs</v>
      </c>
      <c r="D370" s="233" t="str">
        <f t="shared" si="33"/>
        <v>CAPPELLETTO</v>
      </c>
      <c r="E370" s="599"/>
      <c r="F370" s="457" t="s">
        <v>606</v>
      </c>
      <c r="G370" s="48">
        <v>361.39699999999999</v>
      </c>
      <c r="H370" s="48">
        <v>116.85899999999999</v>
      </c>
      <c r="I370" s="48">
        <v>1440.8219999999999</v>
      </c>
      <c r="J370" s="48">
        <v>1060.7239999999999</v>
      </c>
      <c r="K370" s="48">
        <v>-464.55200000000002</v>
      </c>
      <c r="L370" s="51"/>
      <c r="M370" s="51"/>
      <c r="N370" s="51"/>
      <c r="O370" s="51"/>
      <c r="P370" s="51"/>
      <c r="Q370" s="51"/>
      <c r="R370" s="51"/>
      <c r="S370" s="48">
        <v>2515.25</v>
      </c>
      <c r="T370" s="456"/>
      <c r="U370" s="456">
        <f t="shared" si="34"/>
        <v>478.25599999999997</v>
      </c>
      <c r="V370" s="231">
        <f t="shared" si="35"/>
        <v>2036.9940000000001</v>
      </c>
    </row>
    <row r="371" spans="1:22" ht="13.5" thickBot="1">
      <c r="A371" s="236" t="str">
        <f t="shared" si="30"/>
        <v>All CBUsOther</v>
      </c>
      <c r="B371" s="233" t="str">
        <f t="shared" si="31"/>
        <v>All CBUsCARTIERE MILIANI FABRIANO SpA</v>
      </c>
      <c r="C371" s="233" t="str">
        <f t="shared" si="32"/>
        <v>All CBUs</v>
      </c>
      <c r="D371" s="233" t="str">
        <f t="shared" si="33"/>
        <v>CARTIERE MILIANI FABRIANO SpA</v>
      </c>
      <c r="E371" s="599"/>
      <c r="F371" s="457" t="s">
        <v>607</v>
      </c>
      <c r="G371" s="48">
        <v>0</v>
      </c>
      <c r="H371" s="48">
        <v>0</v>
      </c>
      <c r="I371" s="48">
        <v>194.029</v>
      </c>
      <c r="J371" s="51"/>
      <c r="K371" s="51"/>
      <c r="L371" s="51"/>
      <c r="M371" s="51"/>
      <c r="N371" s="51"/>
      <c r="O371" s="51"/>
      <c r="P371" s="51"/>
      <c r="Q371" s="51"/>
      <c r="R371" s="51"/>
      <c r="S371" s="48">
        <v>194.029</v>
      </c>
      <c r="T371" s="456"/>
      <c r="U371" s="456">
        <f t="shared" si="34"/>
        <v>0</v>
      </c>
      <c r="V371" s="231">
        <f t="shared" si="35"/>
        <v>194.029</v>
      </c>
    </row>
    <row r="372" spans="1:22" ht="13.5" thickBot="1">
      <c r="A372" s="236" t="str">
        <f t="shared" si="30"/>
        <v>All CBUsOther</v>
      </c>
      <c r="B372" s="233" t="str">
        <f t="shared" si="31"/>
        <v>All CBUsCERNIT</v>
      </c>
      <c r="C372" s="233" t="str">
        <f t="shared" si="32"/>
        <v>All CBUs</v>
      </c>
      <c r="D372" s="233" t="str">
        <f t="shared" si="33"/>
        <v>CERNIT</v>
      </c>
      <c r="E372" s="599"/>
      <c r="F372" s="457" t="s">
        <v>648</v>
      </c>
      <c r="G372" s="48">
        <v>5580.5290000000005</v>
      </c>
      <c r="H372" s="48">
        <v>4841.1049999999996</v>
      </c>
      <c r="I372" s="48">
        <v>5360.7420000000002</v>
      </c>
      <c r="J372" s="48">
        <v>4472.0519999999997</v>
      </c>
      <c r="K372" s="48">
        <v>5934.51</v>
      </c>
      <c r="L372" s="48">
        <v>1852.066</v>
      </c>
      <c r="M372" s="48">
        <v>3249.7849999999999</v>
      </c>
      <c r="N372" s="48">
        <v>4128.68</v>
      </c>
      <c r="O372" s="48">
        <v>8292.0069999999996</v>
      </c>
      <c r="P372" s="48">
        <v>9838.1470000000008</v>
      </c>
      <c r="Q372" s="48">
        <v>12236.477999999999</v>
      </c>
      <c r="R372" s="48">
        <v>9282.3080000000009</v>
      </c>
      <c r="S372" s="48">
        <v>75068.409</v>
      </c>
      <c r="T372" s="456"/>
      <c r="U372" s="456">
        <f t="shared" si="34"/>
        <v>10421.634</v>
      </c>
      <c r="V372" s="231">
        <f t="shared" si="35"/>
        <v>64646.775000000001</v>
      </c>
    </row>
    <row r="373" spans="1:22" ht="13.5" thickBot="1">
      <c r="A373" s="236" t="str">
        <f t="shared" si="30"/>
        <v>All CBUsOther</v>
      </c>
      <c r="B373" s="233" t="str">
        <f t="shared" si="31"/>
        <v>All CBUsCOLORAMA</v>
      </c>
      <c r="C373" s="233" t="str">
        <f t="shared" si="32"/>
        <v>All CBUs</v>
      </c>
      <c r="D373" s="233" t="str">
        <f t="shared" si="33"/>
        <v>COLORAMA</v>
      </c>
      <c r="E373" s="599"/>
      <c r="F373" s="457" t="s">
        <v>638</v>
      </c>
      <c r="G373" s="48">
        <v>13752.311</v>
      </c>
      <c r="H373" s="48">
        <v>14282.888000000001</v>
      </c>
      <c r="I373" s="48">
        <v>14774.446</v>
      </c>
      <c r="J373" s="48">
        <v>31600.216</v>
      </c>
      <c r="K373" s="48">
        <v>14989.688</v>
      </c>
      <c r="L373" s="48">
        <v>11204.047</v>
      </c>
      <c r="M373" s="48">
        <v>12233.857</v>
      </c>
      <c r="N373" s="48">
        <v>11307.192999999999</v>
      </c>
      <c r="O373" s="48">
        <v>13997.647999999999</v>
      </c>
      <c r="P373" s="48">
        <v>14183.892</v>
      </c>
      <c r="Q373" s="48">
        <v>10411.004999999999</v>
      </c>
      <c r="R373" s="48">
        <v>10164.451999999999</v>
      </c>
      <c r="S373" s="48">
        <v>172901.64300000001</v>
      </c>
      <c r="T373" s="456"/>
      <c r="U373" s="456">
        <f t="shared" si="34"/>
        <v>28035.199000000001</v>
      </c>
      <c r="V373" s="231">
        <f t="shared" si="35"/>
        <v>144866.44400000002</v>
      </c>
    </row>
    <row r="374" spans="1:22" ht="13.5" thickBot="1">
      <c r="A374" s="236" t="str">
        <f t="shared" si="30"/>
        <v>All CBUsOther</v>
      </c>
      <c r="B374" s="233" t="str">
        <f t="shared" si="31"/>
        <v>All CBUsCOMPONENTS</v>
      </c>
      <c r="C374" s="233" t="str">
        <f t="shared" si="32"/>
        <v>All CBUs</v>
      </c>
      <c r="D374" s="233" t="str">
        <f t="shared" si="33"/>
        <v>COMPONENTS</v>
      </c>
      <c r="E374" s="599"/>
      <c r="F374" s="457" t="s">
        <v>589</v>
      </c>
      <c r="G374" s="48">
        <v>22.204999999999998</v>
      </c>
      <c r="H374" s="48">
        <v>35254.749000000003</v>
      </c>
      <c r="I374" s="48">
        <v>628.00699999999995</v>
      </c>
      <c r="J374" s="48">
        <v>37560.432000000001</v>
      </c>
      <c r="K374" s="48">
        <v>6762.1040000000003</v>
      </c>
      <c r="L374" s="48">
        <v>12442.714</v>
      </c>
      <c r="M374" s="48">
        <v>1851.9580000000001</v>
      </c>
      <c r="N374" s="48">
        <v>1636.838</v>
      </c>
      <c r="O374" s="48">
        <v>474.64600000000002</v>
      </c>
      <c r="P374" s="48">
        <v>6730.8609999999999</v>
      </c>
      <c r="Q374" s="48">
        <v>2203.1970000000001</v>
      </c>
      <c r="R374" s="48">
        <v>16919.956999999999</v>
      </c>
      <c r="S374" s="48">
        <v>122487.66800000001</v>
      </c>
      <c r="T374" s="456"/>
      <c r="U374" s="456">
        <f t="shared" si="34"/>
        <v>35276.954000000005</v>
      </c>
      <c r="V374" s="231">
        <f t="shared" si="35"/>
        <v>87210.714000000007</v>
      </c>
    </row>
    <row r="375" spans="1:22" ht="13.5" thickBot="1">
      <c r="A375" s="236" t="str">
        <f t="shared" si="30"/>
        <v>All CBUsOther</v>
      </c>
      <c r="B375" s="233" t="str">
        <f t="shared" si="31"/>
        <v>All CBUsCONDA</v>
      </c>
      <c r="C375" s="233" t="str">
        <f t="shared" si="32"/>
        <v>All CBUs</v>
      </c>
      <c r="D375" s="233" t="str">
        <f t="shared" si="33"/>
        <v>CONDA</v>
      </c>
      <c r="E375" s="599"/>
      <c r="F375" s="457" t="s">
        <v>608</v>
      </c>
      <c r="G375" s="48">
        <v>313.70600000000002</v>
      </c>
      <c r="H375" s="48">
        <v>679.96600000000001</v>
      </c>
      <c r="I375" s="48">
        <v>1093.8499999999999</v>
      </c>
      <c r="J375" s="48">
        <v>1125.135</v>
      </c>
      <c r="K375" s="48">
        <v>1194.5239999999999</v>
      </c>
      <c r="L375" s="48">
        <v>492.536</v>
      </c>
      <c r="M375" s="48">
        <v>1519.6959999999999</v>
      </c>
      <c r="N375" s="48">
        <v>814.64200000000005</v>
      </c>
      <c r="O375" s="48">
        <v>2431.0970000000002</v>
      </c>
      <c r="P375" s="48">
        <v>2053.4720000000002</v>
      </c>
      <c r="Q375" s="48">
        <v>1284.3869999999999</v>
      </c>
      <c r="R375" s="48">
        <v>1188.3699999999999</v>
      </c>
      <c r="S375" s="48">
        <v>14191.380999999999</v>
      </c>
      <c r="T375" s="456"/>
      <c r="U375" s="456">
        <f t="shared" si="34"/>
        <v>993.67200000000003</v>
      </c>
      <c r="V375" s="231">
        <f t="shared" si="35"/>
        <v>13197.708999999999</v>
      </c>
    </row>
    <row r="376" spans="1:22" ht="13.5" thickBot="1">
      <c r="A376" s="236" t="str">
        <f t="shared" si="30"/>
        <v>All CBUsOther</v>
      </c>
      <c r="B376" s="233" t="str">
        <f t="shared" si="31"/>
        <v>All CBUsCONNOISSEUR STUDIO</v>
      </c>
      <c r="C376" s="233" t="str">
        <f t="shared" si="32"/>
        <v>All CBUs</v>
      </c>
      <c r="D376" s="233" t="str">
        <f t="shared" si="33"/>
        <v>CONNOISSEUR STUDIO</v>
      </c>
      <c r="E376" s="599"/>
      <c r="F376" s="457" t="s">
        <v>609</v>
      </c>
      <c r="G376" s="48">
        <v>4.1589999999999998</v>
      </c>
      <c r="H376" s="51"/>
      <c r="I376" s="51"/>
      <c r="J376" s="51"/>
      <c r="K376" s="48">
        <v>40.067</v>
      </c>
      <c r="L376" s="51"/>
      <c r="M376" s="51"/>
      <c r="N376" s="51"/>
      <c r="O376" s="51"/>
      <c r="P376" s="51"/>
      <c r="Q376" s="51"/>
      <c r="R376" s="51"/>
      <c r="S376" s="48">
        <v>44.225999999999999</v>
      </c>
      <c r="T376" s="456"/>
      <c r="U376" s="456">
        <f t="shared" si="34"/>
        <v>4.1589999999999998</v>
      </c>
      <c r="V376" s="231">
        <f t="shared" si="35"/>
        <v>40.067</v>
      </c>
    </row>
    <row r="377" spans="1:22" ht="13.5" thickBot="1">
      <c r="A377" s="236" t="str">
        <f t="shared" si="30"/>
        <v>All CBUsCONTE A PARIS</v>
      </c>
      <c r="B377" s="233" t="str">
        <f t="shared" si="31"/>
        <v>All CBUsCONTE A PARIS</v>
      </c>
      <c r="C377" s="233" t="str">
        <f t="shared" si="32"/>
        <v>All CBUs</v>
      </c>
      <c r="D377" s="233" t="str">
        <f t="shared" si="33"/>
        <v>CONTE A PARIS</v>
      </c>
      <c r="E377" s="599"/>
      <c r="F377" s="457" t="s">
        <v>590</v>
      </c>
      <c r="G377" s="48">
        <v>148061.16200000001</v>
      </c>
      <c r="H377" s="48">
        <v>206347.55</v>
      </c>
      <c r="I377" s="48">
        <v>162810.69699999999</v>
      </c>
      <c r="J377" s="48">
        <v>124114.671</v>
      </c>
      <c r="K377" s="48">
        <v>196471.76199999999</v>
      </c>
      <c r="L377" s="48">
        <v>203990.11900000001</v>
      </c>
      <c r="M377" s="48">
        <v>264348.39399999997</v>
      </c>
      <c r="N377" s="48">
        <v>174766.68400000001</v>
      </c>
      <c r="O377" s="48">
        <v>270748.08899999998</v>
      </c>
      <c r="P377" s="48">
        <v>257234.17800000001</v>
      </c>
      <c r="Q377" s="48">
        <v>211144.68400000001</v>
      </c>
      <c r="R377" s="48">
        <v>173746.43799999999</v>
      </c>
      <c r="S377" s="48">
        <v>2393784.4279999998</v>
      </c>
      <c r="T377" s="456"/>
      <c r="U377" s="456">
        <f t="shared" si="34"/>
        <v>354408.712</v>
      </c>
      <c r="V377" s="231">
        <f t="shared" si="35"/>
        <v>2039375.7159999998</v>
      </c>
    </row>
    <row r="378" spans="1:22" ht="13.5" thickBot="1">
      <c r="A378" s="236" t="str">
        <f t="shared" si="30"/>
        <v>All CBUsOther</v>
      </c>
      <c r="B378" s="233" t="str">
        <f t="shared" si="31"/>
        <v>All CBUsCRAYOLA</v>
      </c>
      <c r="C378" s="233" t="str">
        <f t="shared" si="32"/>
        <v>All CBUs</v>
      </c>
      <c r="D378" s="233" t="str">
        <f t="shared" si="33"/>
        <v>CRAYOLA</v>
      </c>
      <c r="E378" s="599"/>
      <c r="F378" s="457" t="s">
        <v>293</v>
      </c>
      <c r="G378" s="48">
        <v>146514.4</v>
      </c>
      <c r="H378" s="48">
        <v>118353.2</v>
      </c>
      <c r="I378" s="48">
        <v>232230.63</v>
      </c>
      <c r="J378" s="48">
        <v>177856.86</v>
      </c>
      <c r="K378" s="48">
        <v>163512.4</v>
      </c>
      <c r="L378" s="48">
        <v>65218.18</v>
      </c>
      <c r="M378" s="48">
        <v>105481.24</v>
      </c>
      <c r="N378" s="48">
        <v>131649.78</v>
      </c>
      <c r="O378" s="48">
        <v>114286.85</v>
      </c>
      <c r="P378" s="48">
        <v>42256.25</v>
      </c>
      <c r="Q378" s="48">
        <v>19567.82</v>
      </c>
      <c r="R378" s="51"/>
      <c r="S378" s="48">
        <v>1316927.6100000001</v>
      </c>
      <c r="T378" s="456"/>
      <c r="U378" s="456">
        <f t="shared" si="34"/>
        <v>264867.59999999998</v>
      </c>
      <c r="V378" s="231">
        <f t="shared" si="35"/>
        <v>1052060.0100000002</v>
      </c>
    </row>
    <row r="379" spans="1:22" ht="13.5" thickBot="1">
      <c r="A379" s="236" t="str">
        <f t="shared" si="30"/>
        <v>All CBUsOther</v>
      </c>
      <c r="B379" s="233" t="str">
        <f t="shared" si="31"/>
        <v>All CBUsCREAREF</v>
      </c>
      <c r="C379" s="233" t="str">
        <f t="shared" si="32"/>
        <v>All CBUs</v>
      </c>
      <c r="D379" s="233" t="str">
        <f t="shared" si="33"/>
        <v>CREAREF</v>
      </c>
      <c r="E379" s="599"/>
      <c r="F379" s="457" t="s">
        <v>644</v>
      </c>
      <c r="G379" s="51"/>
      <c r="H379" s="51"/>
      <c r="I379" s="51"/>
      <c r="J379" s="51"/>
      <c r="K379" s="51"/>
      <c r="L379" s="51"/>
      <c r="M379" s="51"/>
      <c r="N379" s="48">
        <v>424.15600000000001</v>
      </c>
      <c r="O379" s="51"/>
      <c r="P379" s="51"/>
      <c r="Q379" s="51"/>
      <c r="R379" s="51"/>
      <c r="S379" s="48">
        <v>424.15600000000001</v>
      </c>
      <c r="T379" s="456"/>
      <c r="U379" s="456">
        <f t="shared" si="34"/>
        <v>0</v>
      </c>
      <c r="V379" s="231">
        <f t="shared" si="35"/>
        <v>424.15600000000001</v>
      </c>
    </row>
    <row r="380" spans="1:22" ht="13.5" thickBot="1">
      <c r="A380" s="236" t="str">
        <f t="shared" si="30"/>
        <v>All CBUsOther</v>
      </c>
      <c r="B380" s="233" t="str">
        <f t="shared" si="31"/>
        <v>All CBUsCREAT'</v>
      </c>
      <c r="C380" s="233" t="str">
        <f t="shared" si="32"/>
        <v>All CBUs</v>
      </c>
      <c r="D380" s="233" t="str">
        <f t="shared" si="33"/>
        <v>CREAT'</v>
      </c>
      <c r="E380" s="599"/>
      <c r="F380" s="457" t="s">
        <v>610</v>
      </c>
      <c r="G380" s="48">
        <v>208.25299999999999</v>
      </c>
      <c r="H380" s="48">
        <v>267.35599999999999</v>
      </c>
      <c r="I380" s="48">
        <v>171.15799999999999</v>
      </c>
      <c r="J380" s="48">
        <v>400.42500000000001</v>
      </c>
      <c r="K380" s="48">
        <v>170.55500000000001</v>
      </c>
      <c r="L380" s="48">
        <v>141.959</v>
      </c>
      <c r="M380" s="48">
        <v>343.56700000000001</v>
      </c>
      <c r="N380" s="48">
        <v>32.923000000000002</v>
      </c>
      <c r="O380" s="48">
        <v>310.17700000000002</v>
      </c>
      <c r="P380" s="48">
        <v>300.87900000000002</v>
      </c>
      <c r="Q380" s="48">
        <v>307.21100000000001</v>
      </c>
      <c r="R380" s="48">
        <v>824.75</v>
      </c>
      <c r="S380" s="48">
        <v>3479.2130000000002</v>
      </c>
      <c r="T380" s="456"/>
      <c r="U380" s="456">
        <f t="shared" si="34"/>
        <v>475.60899999999998</v>
      </c>
      <c r="V380" s="231">
        <f t="shared" si="35"/>
        <v>3003.6040000000003</v>
      </c>
    </row>
    <row r="381" spans="1:22" ht="13.5" thickBot="1">
      <c r="A381" s="236" t="str">
        <f t="shared" si="30"/>
        <v>All CBUsOther</v>
      </c>
      <c r="B381" s="233" t="str">
        <f t="shared" si="31"/>
        <v>All CBUsCREDITS</v>
      </c>
      <c r="C381" s="233" t="str">
        <f t="shared" si="32"/>
        <v>All CBUs</v>
      </c>
      <c r="D381" s="233" t="str">
        <f t="shared" si="33"/>
        <v>CREDITS</v>
      </c>
      <c r="E381" s="599"/>
      <c r="F381" s="457" t="s">
        <v>591</v>
      </c>
      <c r="G381" s="48">
        <v>-36823.148999999998</v>
      </c>
      <c r="H381" s="48">
        <v>-57153.14</v>
      </c>
      <c r="I381" s="48">
        <v>-30584.39</v>
      </c>
      <c r="J381" s="48">
        <v>-11814.828</v>
      </c>
      <c r="K381" s="48">
        <v>-19173.72</v>
      </c>
      <c r="L381" s="48">
        <v>-11444.97</v>
      </c>
      <c r="M381" s="48">
        <v>-12344.337</v>
      </c>
      <c r="N381" s="48">
        <v>-23343.624</v>
      </c>
      <c r="O381" s="48">
        <v>-5065.2879999999996</v>
      </c>
      <c r="P381" s="48">
        <v>-29561.022000000001</v>
      </c>
      <c r="Q381" s="48">
        <v>-5775.8729999999996</v>
      </c>
      <c r="R381" s="48">
        <v>-2365.665</v>
      </c>
      <c r="S381" s="48">
        <v>-245450.00599999999</v>
      </c>
      <c r="T381" s="456"/>
      <c r="U381" s="456">
        <f t="shared" si="34"/>
        <v>-93976.28899999999</v>
      </c>
      <c r="V381" s="231">
        <f t="shared" si="35"/>
        <v>-151473.717</v>
      </c>
    </row>
    <row r="382" spans="1:22" ht="13.5" thickBot="1">
      <c r="A382" s="236" t="str">
        <f t="shared" si="30"/>
        <v>All CBUsOther</v>
      </c>
      <c r="B382" s="233" t="str">
        <f t="shared" si="31"/>
        <v>All CBUsCROWN</v>
      </c>
      <c r="C382" s="233" t="str">
        <f t="shared" si="32"/>
        <v>All CBUs</v>
      </c>
      <c r="D382" s="233" t="str">
        <f t="shared" si="33"/>
        <v>CROWN</v>
      </c>
      <c r="E382" s="599"/>
      <c r="F382" s="457" t="s">
        <v>592</v>
      </c>
      <c r="G382" s="48">
        <v>26.83</v>
      </c>
      <c r="H382" s="48">
        <v>7813.33</v>
      </c>
      <c r="I382" s="48">
        <v>17204.77</v>
      </c>
      <c r="J382" s="48">
        <v>56865.48</v>
      </c>
      <c r="K382" s="48">
        <v>37592.36</v>
      </c>
      <c r="L382" s="48">
        <v>13844.81</v>
      </c>
      <c r="M382" s="48">
        <v>17448.41</v>
      </c>
      <c r="N382" s="48">
        <v>3714.41</v>
      </c>
      <c r="O382" s="48">
        <v>53506.42</v>
      </c>
      <c r="P382" s="48">
        <v>46309.45</v>
      </c>
      <c r="Q382" s="48">
        <v>18503.439999999999</v>
      </c>
      <c r="R382" s="51"/>
      <c r="S382" s="48">
        <v>272829.71000000002</v>
      </c>
      <c r="T382" s="456"/>
      <c r="U382" s="456">
        <f t="shared" si="34"/>
        <v>7840.16</v>
      </c>
      <c r="V382" s="231">
        <f t="shared" si="35"/>
        <v>264989.55000000005</v>
      </c>
    </row>
    <row r="383" spans="1:22" ht="13.5" thickBot="1">
      <c r="A383" s="236" t="str">
        <f t="shared" si="30"/>
        <v>All CBUsOther</v>
      </c>
      <c r="B383" s="233" t="str">
        <f t="shared" si="31"/>
        <v>All CBUsCULTURA</v>
      </c>
      <c r="C383" s="233" t="str">
        <f t="shared" si="32"/>
        <v>All CBUs</v>
      </c>
      <c r="D383" s="233" t="str">
        <f t="shared" si="33"/>
        <v>CULTURA</v>
      </c>
      <c r="E383" s="599"/>
      <c r="F383" s="457" t="s">
        <v>371</v>
      </c>
      <c r="G383" s="48">
        <v>8547.1980000000003</v>
      </c>
      <c r="H383" s="48">
        <v>59143.847999999998</v>
      </c>
      <c r="I383" s="48">
        <v>104753.87300000001</v>
      </c>
      <c r="J383" s="48">
        <v>13410.244000000001</v>
      </c>
      <c r="K383" s="48">
        <v>48744.159</v>
      </c>
      <c r="L383" s="48">
        <v>41990.002</v>
      </c>
      <c r="M383" s="48">
        <v>184239.935</v>
      </c>
      <c r="N383" s="48">
        <v>126316.644</v>
      </c>
      <c r="O383" s="48">
        <v>167713.155</v>
      </c>
      <c r="P383" s="48">
        <v>161648.95499999999</v>
      </c>
      <c r="Q383" s="48">
        <v>203424.16800000001</v>
      </c>
      <c r="R383" s="48">
        <v>57408.523999999998</v>
      </c>
      <c r="S383" s="48">
        <v>1177340.7050000001</v>
      </c>
      <c r="T383" s="456"/>
      <c r="U383" s="456">
        <f t="shared" si="34"/>
        <v>67691.046000000002</v>
      </c>
      <c r="V383" s="231">
        <f t="shared" si="35"/>
        <v>1109649.659</v>
      </c>
    </row>
    <row r="384" spans="1:22" ht="13.5" thickBot="1">
      <c r="A384" s="236" t="str">
        <f t="shared" si="30"/>
        <v>All CBUsOther</v>
      </c>
      <c r="B384" s="233" t="str">
        <f t="shared" si="31"/>
        <v>All CBUsDARWI</v>
      </c>
      <c r="C384" s="233" t="str">
        <f t="shared" si="32"/>
        <v>All CBUs</v>
      </c>
      <c r="D384" s="233" t="str">
        <f t="shared" si="33"/>
        <v>DARWI</v>
      </c>
      <c r="E384" s="599"/>
      <c r="F384" s="457" t="s">
        <v>649</v>
      </c>
      <c r="G384" s="48">
        <v>194.553</v>
      </c>
      <c r="H384" s="48">
        <v>25.843</v>
      </c>
      <c r="I384" s="48">
        <v>113.78</v>
      </c>
      <c r="J384" s="48">
        <v>56.877000000000002</v>
      </c>
      <c r="K384" s="48">
        <v>43.018000000000001</v>
      </c>
      <c r="L384" s="48">
        <v>36.530999999999999</v>
      </c>
      <c r="M384" s="48">
        <v>100.72799999999999</v>
      </c>
      <c r="N384" s="48">
        <v>77.775999999999996</v>
      </c>
      <c r="O384" s="48">
        <v>133.721</v>
      </c>
      <c r="P384" s="48">
        <v>108.419</v>
      </c>
      <c r="Q384" s="48">
        <v>107.782</v>
      </c>
      <c r="R384" s="48">
        <v>66.856999999999999</v>
      </c>
      <c r="S384" s="48">
        <v>1065.885</v>
      </c>
      <c r="T384" s="456"/>
      <c r="U384" s="456">
        <f t="shared" si="34"/>
        <v>220.39599999999999</v>
      </c>
      <c r="V384" s="231">
        <f t="shared" si="35"/>
        <v>845.48900000000003</v>
      </c>
    </row>
    <row r="385" spans="1:22" ht="13.5" thickBot="1">
      <c r="A385" s="236" t="str">
        <f t="shared" si="30"/>
        <v>All CBUsOther</v>
      </c>
      <c r="B385" s="233" t="str">
        <f t="shared" si="31"/>
        <v>All CBUsDEF</v>
      </c>
      <c r="C385" s="233" t="str">
        <f t="shared" si="32"/>
        <v>All CBUs</v>
      </c>
      <c r="D385" s="233" t="str">
        <f t="shared" si="33"/>
        <v>DEF</v>
      </c>
      <c r="E385" s="599"/>
      <c r="F385" s="457" t="s">
        <v>611</v>
      </c>
      <c r="G385" s="48">
        <v>416.13900000000001</v>
      </c>
      <c r="H385" s="48">
        <v>329.80099999999999</v>
      </c>
      <c r="I385" s="51"/>
      <c r="J385" s="48">
        <v>375.23099999999999</v>
      </c>
      <c r="K385" s="48">
        <v>71.894000000000005</v>
      </c>
      <c r="L385" s="48">
        <v>235.922</v>
      </c>
      <c r="M385" s="48">
        <v>787.43899999999996</v>
      </c>
      <c r="N385" s="48">
        <v>4618.2759999999998</v>
      </c>
      <c r="O385" s="48">
        <v>-3994.38</v>
      </c>
      <c r="P385" s="48">
        <v>91.304000000000002</v>
      </c>
      <c r="Q385" s="48">
        <v>368.28899999999999</v>
      </c>
      <c r="R385" s="48">
        <v>461.66300000000001</v>
      </c>
      <c r="S385" s="48">
        <v>3761.578</v>
      </c>
      <c r="T385" s="456"/>
      <c r="U385" s="456">
        <f t="shared" si="34"/>
        <v>745.94</v>
      </c>
      <c r="V385" s="231">
        <f t="shared" si="35"/>
        <v>3015.6379999999999</v>
      </c>
    </row>
    <row r="386" spans="1:22" ht="13.5" thickBot="1">
      <c r="A386" s="236" t="str">
        <f t="shared" si="30"/>
        <v>All CBUsOther</v>
      </c>
      <c r="B386" s="233" t="str">
        <f t="shared" si="31"/>
        <v>All CBUsDEKORIMA</v>
      </c>
      <c r="C386" s="233" t="str">
        <f t="shared" si="32"/>
        <v>All CBUs</v>
      </c>
      <c r="D386" s="233" t="str">
        <f t="shared" si="33"/>
        <v>DEKORIMA</v>
      </c>
      <c r="E386" s="599"/>
      <c r="F386" s="457" t="s">
        <v>654</v>
      </c>
      <c r="G386" s="48">
        <v>32835.006999999998</v>
      </c>
      <c r="H386" s="48">
        <v>17077.927</v>
      </c>
      <c r="I386" s="48">
        <v>21151.444</v>
      </c>
      <c r="J386" s="48">
        <v>54421.152999999998</v>
      </c>
      <c r="K386" s="48">
        <v>34089.432000000001</v>
      </c>
      <c r="L386" s="48">
        <v>13644.138999999999</v>
      </c>
      <c r="M386" s="48">
        <v>13934.342000000001</v>
      </c>
      <c r="N386" s="48">
        <v>20609.509999999998</v>
      </c>
      <c r="O386" s="48">
        <v>39068.247000000003</v>
      </c>
      <c r="P386" s="48">
        <v>42156.061999999998</v>
      </c>
      <c r="Q386" s="48">
        <v>45999.538999999997</v>
      </c>
      <c r="R386" s="48">
        <v>38504.186999999998</v>
      </c>
      <c r="S386" s="48">
        <v>373490.989</v>
      </c>
      <c r="T386" s="456"/>
      <c r="U386" s="456">
        <f t="shared" si="34"/>
        <v>49912.933999999994</v>
      </c>
      <c r="V386" s="231">
        <f t="shared" si="35"/>
        <v>323578.05499999999</v>
      </c>
    </row>
    <row r="387" spans="1:22" ht="13.5" thickBot="1">
      <c r="A387" s="236" t="str">
        <f t="shared" si="30"/>
        <v>All CBUsOther</v>
      </c>
      <c r="B387" s="233" t="str">
        <f t="shared" si="31"/>
        <v>All CBUsDERWENT</v>
      </c>
      <c r="C387" s="233" t="str">
        <f t="shared" si="32"/>
        <v>All CBUs</v>
      </c>
      <c r="D387" s="233" t="str">
        <f t="shared" si="33"/>
        <v>DERWENT</v>
      </c>
      <c r="E387" s="599"/>
      <c r="F387" s="457" t="s">
        <v>612</v>
      </c>
      <c r="G387" s="48">
        <v>274257.47100000002</v>
      </c>
      <c r="H387" s="48">
        <v>276015.96299999999</v>
      </c>
      <c r="I387" s="48">
        <v>323638.728</v>
      </c>
      <c r="J387" s="48">
        <v>298730.62</v>
      </c>
      <c r="K387" s="48">
        <v>308088.37599999999</v>
      </c>
      <c r="L387" s="48">
        <v>240009.799</v>
      </c>
      <c r="M387" s="48">
        <v>307844.087</v>
      </c>
      <c r="N387" s="48">
        <v>408507.85700000002</v>
      </c>
      <c r="O387" s="48">
        <v>411312.223</v>
      </c>
      <c r="P387" s="48">
        <v>444318.00199999998</v>
      </c>
      <c r="Q387" s="48">
        <v>380879.93300000002</v>
      </c>
      <c r="R387" s="48">
        <v>469270.788</v>
      </c>
      <c r="S387" s="48">
        <v>4142873.8470000001</v>
      </c>
      <c r="T387" s="456"/>
      <c r="U387" s="456">
        <f t="shared" si="34"/>
        <v>550273.43400000001</v>
      </c>
      <c r="V387" s="231">
        <f t="shared" si="35"/>
        <v>3592600.4130000002</v>
      </c>
    </row>
    <row r="388" spans="1:22" ht="13.5" thickBot="1">
      <c r="A388" s="236" t="str">
        <f t="shared" si="30"/>
        <v>All CBUsOther</v>
      </c>
      <c r="B388" s="233" t="str">
        <f t="shared" si="31"/>
        <v>All CBUsDYLON</v>
      </c>
      <c r="C388" s="233" t="str">
        <f t="shared" si="32"/>
        <v>All CBUs</v>
      </c>
      <c r="D388" s="233" t="str">
        <f t="shared" si="33"/>
        <v>DYLON</v>
      </c>
      <c r="E388" s="599"/>
      <c r="F388" s="457" t="s">
        <v>655</v>
      </c>
      <c r="G388" s="51"/>
      <c r="H388" s="51"/>
      <c r="I388" s="51"/>
      <c r="J388" s="51"/>
      <c r="K388" s="51"/>
      <c r="L388" s="48">
        <v>323.16300000000001</v>
      </c>
      <c r="M388" s="51"/>
      <c r="N388" s="51"/>
      <c r="O388" s="51"/>
      <c r="P388" s="48">
        <v>129.16</v>
      </c>
      <c r="Q388" s="51"/>
      <c r="R388" s="51"/>
      <c r="S388" s="48">
        <v>452.32299999999998</v>
      </c>
      <c r="T388" s="456"/>
      <c r="U388" s="456">
        <f t="shared" si="34"/>
        <v>0</v>
      </c>
      <c r="V388" s="231">
        <f t="shared" si="35"/>
        <v>452.32299999999998</v>
      </c>
    </row>
    <row r="389" spans="1:22" ht="13.5" thickBot="1">
      <c r="A389" s="236" t="str">
        <f t="shared" ref="A389:A451" si="36">C389&amp;IF(D389="WINSOR &amp; NEWTON","WINSOR &amp; NEWTON",IF(D389="LIQUITEX","LIQUITEX",IF(D389="L&amp;B","L&amp;B",IF(D389="SNAZAROO","SNAZAROO",IF(D389="REEVES","REEVES",IF(D389="LETRASET","LETRASET",IF(D389="CONTE A PARIS","CONTE A PARIS",IF(D389="All Brands"," ", "Other"))))))))</f>
        <v>All CBUsOther</v>
      </c>
      <c r="B389" s="233" t="str">
        <f t="shared" ref="B389:B451" si="37">C389&amp;D389</f>
        <v>All CBUsEDICOLA</v>
      </c>
      <c r="C389" s="233" t="str">
        <f t="shared" ref="C389:C451" si="38">IF(E389="",C388,E389)</f>
        <v>All CBUs</v>
      </c>
      <c r="D389" s="233" t="str">
        <f t="shared" ref="D389:D451" si="39">IF(F389="",D388,F389)</f>
        <v>EDICOLA</v>
      </c>
      <c r="E389" s="599"/>
      <c r="F389" s="457" t="s">
        <v>674</v>
      </c>
      <c r="G389" s="48">
        <v>9.9139999999999997</v>
      </c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48">
        <v>9.9139999999999997</v>
      </c>
      <c r="T389" s="456"/>
      <c r="U389" s="456">
        <f t="shared" ref="U389:U450" si="40">G389+H389</f>
        <v>9.9139999999999997</v>
      </c>
      <c r="V389" s="231">
        <f t="shared" ref="V389:V450" si="41">S389-U389</f>
        <v>0</v>
      </c>
    </row>
    <row r="390" spans="1:22" ht="13.5" thickBot="1">
      <c r="A390" s="236" t="str">
        <f t="shared" si="36"/>
        <v>All CBUsOther</v>
      </c>
      <c r="B390" s="233" t="str">
        <f t="shared" si="37"/>
        <v>All CBUsFABRIANO</v>
      </c>
      <c r="C390" s="233" t="str">
        <f t="shared" si="38"/>
        <v>All CBUs</v>
      </c>
      <c r="D390" s="233" t="str">
        <f t="shared" si="39"/>
        <v>FABRIANO</v>
      </c>
      <c r="E390" s="599"/>
      <c r="F390" s="457" t="s">
        <v>613</v>
      </c>
      <c r="G390" s="48">
        <v>51843.1</v>
      </c>
      <c r="H390" s="48">
        <v>51795.11</v>
      </c>
      <c r="I390" s="48">
        <v>50227.271999999997</v>
      </c>
      <c r="J390" s="48">
        <v>38145.582999999999</v>
      </c>
      <c r="K390" s="48">
        <v>24976.984</v>
      </c>
      <c r="L390" s="48">
        <v>38545.381000000001</v>
      </c>
      <c r="M390" s="48">
        <v>31850.723999999998</v>
      </c>
      <c r="N390" s="48">
        <v>44938.777999999998</v>
      </c>
      <c r="O390" s="48">
        <v>49475.71</v>
      </c>
      <c r="P390" s="48">
        <v>55554.502</v>
      </c>
      <c r="Q390" s="48">
        <v>37693.495999999999</v>
      </c>
      <c r="R390" s="48">
        <v>39275.11</v>
      </c>
      <c r="S390" s="48">
        <v>514321.75</v>
      </c>
      <c r="T390" s="456"/>
      <c r="U390" s="456">
        <f t="shared" si="40"/>
        <v>103638.20999999999</v>
      </c>
      <c r="V390" s="231">
        <f t="shared" si="41"/>
        <v>410683.54000000004</v>
      </c>
    </row>
    <row r="391" spans="1:22" ht="13.5" thickBot="1">
      <c r="A391" s="236" t="str">
        <f t="shared" si="36"/>
        <v>All CBUsOther</v>
      </c>
      <c r="B391" s="233" t="str">
        <f t="shared" si="37"/>
        <v>All CBUsFOLK ART</v>
      </c>
      <c r="C391" s="233" t="str">
        <f t="shared" si="38"/>
        <v>All CBUs</v>
      </c>
      <c r="D391" s="233" t="str">
        <f t="shared" si="39"/>
        <v>FOLK ART</v>
      </c>
      <c r="E391" s="599"/>
      <c r="F391" s="457" t="s">
        <v>614</v>
      </c>
      <c r="G391" s="48">
        <v>469.53500000000003</v>
      </c>
      <c r="H391" s="48">
        <v>257.17200000000003</v>
      </c>
      <c r="I391" s="48">
        <v>1792.231</v>
      </c>
      <c r="J391" s="51"/>
      <c r="K391" s="51"/>
      <c r="L391" s="51"/>
      <c r="M391" s="51"/>
      <c r="N391" s="51"/>
      <c r="O391" s="51"/>
      <c r="P391" s="51"/>
      <c r="Q391" s="51"/>
      <c r="R391" s="51"/>
      <c r="S391" s="48">
        <v>2518.9380000000001</v>
      </c>
      <c r="T391" s="456"/>
      <c r="U391" s="456">
        <f t="shared" si="40"/>
        <v>726.70700000000011</v>
      </c>
      <c r="V391" s="231">
        <f t="shared" si="41"/>
        <v>1792.231</v>
      </c>
    </row>
    <row r="392" spans="1:22" ht="13.5" thickBot="1">
      <c r="A392" s="236" t="str">
        <f t="shared" si="36"/>
        <v>All CBUsOther</v>
      </c>
      <c r="B392" s="233" t="str">
        <f t="shared" si="37"/>
        <v>All CBUsGALLERY GLASS</v>
      </c>
      <c r="C392" s="233" t="str">
        <f t="shared" si="38"/>
        <v>All CBUs</v>
      </c>
      <c r="D392" s="233" t="str">
        <f t="shared" si="39"/>
        <v>GALLERY GLASS</v>
      </c>
      <c r="E392" s="599"/>
      <c r="F392" s="457" t="s">
        <v>615</v>
      </c>
      <c r="G392" s="51"/>
      <c r="H392" s="51"/>
      <c r="I392" s="48">
        <v>171.45099999999999</v>
      </c>
      <c r="J392" s="51"/>
      <c r="K392" s="51"/>
      <c r="L392" s="51"/>
      <c r="M392" s="51"/>
      <c r="N392" s="51"/>
      <c r="O392" s="51"/>
      <c r="P392" s="51"/>
      <c r="Q392" s="51"/>
      <c r="R392" s="51"/>
      <c r="S392" s="48">
        <v>171.45099999999999</v>
      </c>
      <c r="T392" s="456"/>
      <c r="U392" s="456">
        <f t="shared" si="40"/>
        <v>0</v>
      </c>
      <c r="V392" s="231">
        <f t="shared" si="41"/>
        <v>171.45099999999999</v>
      </c>
    </row>
    <row r="393" spans="1:22" ht="13.5" thickBot="1">
      <c r="A393" s="236" t="str">
        <f t="shared" si="36"/>
        <v>All CBUsOther</v>
      </c>
      <c r="B393" s="233" t="str">
        <f t="shared" si="37"/>
        <v>All CBUsGAMES WORKSHOP</v>
      </c>
      <c r="C393" s="233" t="str">
        <f t="shared" si="38"/>
        <v>All CBUs</v>
      </c>
      <c r="D393" s="233" t="str">
        <f t="shared" si="39"/>
        <v>GAMES WORKSHOP</v>
      </c>
      <c r="E393" s="599"/>
      <c r="F393" s="457" t="s">
        <v>629</v>
      </c>
      <c r="G393" s="48">
        <v>23183.35</v>
      </c>
      <c r="H393" s="48">
        <v>16132.77</v>
      </c>
      <c r="I393" s="48">
        <v>44509.781999999999</v>
      </c>
      <c r="J393" s="48">
        <v>41835.360000000001</v>
      </c>
      <c r="K393" s="48">
        <v>43674.28</v>
      </c>
      <c r="L393" s="48">
        <v>47734.27</v>
      </c>
      <c r="M393" s="48">
        <v>46124.84</v>
      </c>
      <c r="N393" s="48">
        <v>41376.61</v>
      </c>
      <c r="O393" s="48">
        <v>19018.330000000002</v>
      </c>
      <c r="P393" s="48">
        <v>22919.57</v>
      </c>
      <c r="Q393" s="48">
        <v>25648.17</v>
      </c>
      <c r="R393" s="51"/>
      <c r="S393" s="48">
        <v>372157.33199999999</v>
      </c>
      <c r="T393" s="456"/>
      <c r="U393" s="456">
        <f t="shared" si="40"/>
        <v>39316.119999999995</v>
      </c>
      <c r="V393" s="231">
        <f t="shared" si="41"/>
        <v>332841.212</v>
      </c>
    </row>
    <row r="394" spans="1:22" ht="13.5" thickBot="1">
      <c r="A394" s="236" t="str">
        <f t="shared" si="36"/>
        <v>All CBUsOther</v>
      </c>
      <c r="B394" s="233" t="str">
        <f t="shared" si="37"/>
        <v>All CBUsGERSTAECKER</v>
      </c>
      <c r="C394" s="233" t="str">
        <f t="shared" si="38"/>
        <v>All CBUs</v>
      </c>
      <c r="D394" s="233" t="str">
        <f t="shared" si="39"/>
        <v>GERSTAECKER</v>
      </c>
      <c r="E394" s="599"/>
      <c r="F394" s="457" t="s">
        <v>639</v>
      </c>
      <c r="G394" s="48">
        <v>6474.5609999999997</v>
      </c>
      <c r="H394" s="48">
        <v>1625.454</v>
      </c>
      <c r="I394" s="51"/>
      <c r="J394" s="48">
        <v>2125.5920000000001</v>
      </c>
      <c r="K394" s="48">
        <v>3116.2539999999999</v>
      </c>
      <c r="L394" s="48">
        <v>837.63699999999994</v>
      </c>
      <c r="M394" s="48">
        <v>4580.875</v>
      </c>
      <c r="N394" s="51"/>
      <c r="O394" s="48">
        <v>3371.7089999999998</v>
      </c>
      <c r="P394" s="48">
        <v>462.90899999999999</v>
      </c>
      <c r="Q394" s="51"/>
      <c r="R394" s="48">
        <v>15078.431</v>
      </c>
      <c r="S394" s="48">
        <v>37673.421999999999</v>
      </c>
      <c r="T394" s="456"/>
      <c r="U394" s="456">
        <f t="shared" si="40"/>
        <v>8100.0149999999994</v>
      </c>
      <c r="V394" s="231">
        <f t="shared" si="41"/>
        <v>29573.406999999999</v>
      </c>
    </row>
    <row r="395" spans="1:22" ht="13.5" thickBot="1">
      <c r="A395" s="236" t="str">
        <f t="shared" si="36"/>
        <v>All CBUsOther</v>
      </c>
      <c r="B395" s="233" t="str">
        <f t="shared" si="37"/>
        <v>All CBUsGHIANT</v>
      </c>
      <c r="C395" s="233" t="str">
        <f t="shared" si="38"/>
        <v>All CBUs</v>
      </c>
      <c r="D395" s="233" t="str">
        <f t="shared" si="39"/>
        <v>GHIANT</v>
      </c>
      <c r="E395" s="599"/>
      <c r="F395" s="457" t="s">
        <v>616</v>
      </c>
      <c r="G395" s="48">
        <v>5383.2</v>
      </c>
      <c r="H395" s="48">
        <v>4744.5990000000002</v>
      </c>
      <c r="I395" s="48">
        <v>4278.085</v>
      </c>
      <c r="J395" s="48">
        <v>2897.7330000000002</v>
      </c>
      <c r="K395" s="48">
        <v>2328.4520000000002</v>
      </c>
      <c r="L395" s="48">
        <v>2883.5050000000001</v>
      </c>
      <c r="M395" s="48">
        <v>2971.1779999999999</v>
      </c>
      <c r="N395" s="48">
        <v>4058.9160000000002</v>
      </c>
      <c r="O395" s="48">
        <v>2950.011</v>
      </c>
      <c r="P395" s="48">
        <v>3660.7339999999999</v>
      </c>
      <c r="Q395" s="48">
        <v>2892.5920000000001</v>
      </c>
      <c r="R395" s="48">
        <v>2395.9749999999999</v>
      </c>
      <c r="S395" s="48">
        <v>41444.980000000003</v>
      </c>
      <c r="T395" s="456"/>
      <c r="U395" s="456">
        <f t="shared" si="40"/>
        <v>10127.798999999999</v>
      </c>
      <c r="V395" s="231">
        <f t="shared" si="41"/>
        <v>31317.181000000004</v>
      </c>
    </row>
    <row r="396" spans="1:22" ht="13.5" thickBot="1">
      <c r="A396" s="236" t="str">
        <f t="shared" si="36"/>
        <v>All CBUsOther</v>
      </c>
      <c r="B396" s="233" t="str">
        <f t="shared" si="37"/>
        <v>All CBUsHOBBYCRAFT</v>
      </c>
      <c r="C396" s="233" t="str">
        <f t="shared" si="38"/>
        <v>All CBUs</v>
      </c>
      <c r="D396" s="233" t="str">
        <f t="shared" si="39"/>
        <v>HOBBYCRAFT</v>
      </c>
      <c r="E396" s="599"/>
      <c r="F396" s="457" t="s">
        <v>482</v>
      </c>
      <c r="G396" s="48">
        <v>2161.9499999999998</v>
      </c>
      <c r="H396" s="48">
        <v>720.65</v>
      </c>
      <c r="I396" s="48">
        <v>844.9</v>
      </c>
      <c r="J396" s="48">
        <v>1480.35</v>
      </c>
      <c r="K396" s="48">
        <v>1672.05</v>
      </c>
      <c r="L396" s="48">
        <v>1167.95</v>
      </c>
      <c r="M396" s="48">
        <v>11274.8</v>
      </c>
      <c r="N396" s="48">
        <v>2484.29</v>
      </c>
      <c r="O396" s="51"/>
      <c r="P396" s="51"/>
      <c r="Q396" s="51"/>
      <c r="R396" s="51"/>
      <c r="S396" s="48">
        <v>21806.94</v>
      </c>
      <c r="T396" s="456"/>
      <c r="U396" s="456">
        <f t="shared" si="40"/>
        <v>2882.6</v>
      </c>
      <c r="V396" s="231">
        <f t="shared" si="41"/>
        <v>18924.34</v>
      </c>
    </row>
    <row r="397" spans="1:22" ht="13.5" thickBot="1">
      <c r="A397" s="236" t="str">
        <f t="shared" si="36"/>
        <v>All CBUsOther</v>
      </c>
      <c r="B397" s="233" t="str">
        <f t="shared" si="37"/>
        <v>All CBUsHORNBY</v>
      </c>
      <c r="C397" s="233" t="str">
        <f t="shared" si="38"/>
        <v>All CBUs</v>
      </c>
      <c r="D397" s="233" t="str">
        <f t="shared" si="39"/>
        <v>HORNBY</v>
      </c>
      <c r="E397" s="599"/>
      <c r="F397" s="457" t="s">
        <v>630</v>
      </c>
      <c r="G397" s="48">
        <v>0</v>
      </c>
      <c r="H397" s="48">
        <v>20517.599999999999</v>
      </c>
      <c r="I397" s="48">
        <v>1136</v>
      </c>
      <c r="J397" s="48">
        <v>544</v>
      </c>
      <c r="K397" s="51"/>
      <c r="L397" s="48">
        <v>17335.52</v>
      </c>
      <c r="M397" s="51"/>
      <c r="N397" s="48">
        <v>27964.35</v>
      </c>
      <c r="O397" s="48">
        <v>96</v>
      </c>
      <c r="P397" s="51"/>
      <c r="Q397" s="51"/>
      <c r="R397" s="48">
        <v>38004.6</v>
      </c>
      <c r="S397" s="48">
        <v>105598.07</v>
      </c>
      <c r="T397" s="456"/>
      <c r="U397" s="456">
        <f t="shared" si="40"/>
        <v>20517.599999999999</v>
      </c>
      <c r="V397" s="231">
        <f t="shared" si="41"/>
        <v>85080.47</v>
      </c>
    </row>
    <row r="398" spans="1:22" ht="13.5" thickBot="1">
      <c r="A398" s="236" t="str">
        <f t="shared" si="36"/>
        <v>All CBUsOther</v>
      </c>
      <c r="B398" s="233" t="str">
        <f t="shared" si="37"/>
        <v>All CBUsHUMBROL</v>
      </c>
      <c r="C398" s="233" t="str">
        <f t="shared" si="38"/>
        <v>All CBUs</v>
      </c>
      <c r="D398" s="233" t="str">
        <f t="shared" si="39"/>
        <v>HUMBROL</v>
      </c>
      <c r="E398" s="599"/>
      <c r="F398" s="457" t="s">
        <v>631</v>
      </c>
      <c r="G398" s="48">
        <v>7370.6760000000004</v>
      </c>
      <c r="H398" s="48">
        <v>6006.8159999999998</v>
      </c>
      <c r="I398" s="48">
        <v>17079.449000000001</v>
      </c>
      <c r="J398" s="48">
        <v>7759.924</v>
      </c>
      <c r="K398" s="48">
        <v>21973.332999999999</v>
      </c>
      <c r="L398" s="48">
        <v>45230.500999999997</v>
      </c>
      <c r="M398" s="48">
        <v>15262.5</v>
      </c>
      <c r="N398" s="48">
        <v>55.527000000000001</v>
      </c>
      <c r="O398" s="51"/>
      <c r="P398" s="51"/>
      <c r="Q398" s="48">
        <v>21201</v>
      </c>
      <c r="R398" s="48">
        <v>60106.5</v>
      </c>
      <c r="S398" s="48">
        <v>202046.226</v>
      </c>
      <c r="T398" s="456"/>
      <c r="U398" s="456">
        <f t="shared" si="40"/>
        <v>13377.492</v>
      </c>
      <c r="V398" s="231">
        <f t="shared" si="41"/>
        <v>188668.734</v>
      </c>
    </row>
    <row r="399" spans="1:22" ht="13.5" thickBot="1">
      <c r="A399" s="236" t="str">
        <f t="shared" si="36"/>
        <v>All CBUsOther</v>
      </c>
      <c r="B399" s="233" t="str">
        <f t="shared" si="37"/>
        <v>All CBUsINSCRIBE</v>
      </c>
      <c r="C399" s="233" t="str">
        <f t="shared" si="38"/>
        <v>All CBUs</v>
      </c>
      <c r="D399" s="233" t="str">
        <f t="shared" si="39"/>
        <v>INSCRIBE</v>
      </c>
      <c r="E399" s="599"/>
      <c r="F399" s="457" t="s">
        <v>663</v>
      </c>
      <c r="G399" s="48">
        <v>10126.050999999999</v>
      </c>
      <c r="H399" s="48">
        <v>9873.9249999999993</v>
      </c>
      <c r="I399" s="48">
        <v>11856.49</v>
      </c>
      <c r="J399" s="48">
        <v>6223.4939999999997</v>
      </c>
      <c r="K399" s="48">
        <v>10125.618</v>
      </c>
      <c r="L399" s="48">
        <v>12293.041999999999</v>
      </c>
      <c r="M399" s="48">
        <v>29106.075000000001</v>
      </c>
      <c r="N399" s="48">
        <v>11076.040999999999</v>
      </c>
      <c r="O399" s="48">
        <v>17224.725999999999</v>
      </c>
      <c r="P399" s="48">
        <v>14322.762000000001</v>
      </c>
      <c r="Q399" s="48">
        <v>6802.99</v>
      </c>
      <c r="R399" s="48">
        <v>7556.4960000000001</v>
      </c>
      <c r="S399" s="48">
        <v>146587.71</v>
      </c>
      <c r="T399" s="456"/>
      <c r="U399" s="456">
        <f t="shared" si="40"/>
        <v>19999.975999999999</v>
      </c>
      <c r="V399" s="231">
        <f t="shared" si="41"/>
        <v>126587.734</v>
      </c>
    </row>
    <row r="400" spans="1:22" ht="13.5" thickBot="1">
      <c r="A400" s="236" t="str">
        <f t="shared" si="36"/>
        <v>All CBUsOther</v>
      </c>
      <c r="B400" s="233" t="str">
        <f t="shared" si="37"/>
        <v>All CBUsJACKSONS ART</v>
      </c>
      <c r="C400" s="233" t="str">
        <f t="shared" si="38"/>
        <v>All CBUs</v>
      </c>
      <c r="D400" s="233" t="str">
        <f t="shared" si="39"/>
        <v>JACKSONS ART</v>
      </c>
      <c r="E400" s="599"/>
      <c r="F400" s="457" t="s">
        <v>632</v>
      </c>
      <c r="G400" s="48">
        <v>1569.72</v>
      </c>
      <c r="H400" s="48">
        <v>2195.52</v>
      </c>
      <c r="I400" s="48">
        <v>901.51</v>
      </c>
      <c r="J400" s="51"/>
      <c r="K400" s="48">
        <v>585.20000000000005</v>
      </c>
      <c r="L400" s="51"/>
      <c r="M400" s="48">
        <v>1065.78</v>
      </c>
      <c r="N400" s="48">
        <v>455.49</v>
      </c>
      <c r="O400" s="51"/>
      <c r="P400" s="51"/>
      <c r="Q400" s="48">
        <v>1098</v>
      </c>
      <c r="R400" s="51"/>
      <c r="S400" s="48">
        <v>7871.22</v>
      </c>
      <c r="T400" s="456"/>
      <c r="U400" s="456">
        <f t="shared" si="40"/>
        <v>3765.24</v>
      </c>
      <c r="V400" s="231">
        <f t="shared" si="41"/>
        <v>4105.9800000000005</v>
      </c>
    </row>
    <row r="401" spans="1:22" ht="13.5" thickBot="1">
      <c r="A401" s="236" t="str">
        <f t="shared" si="36"/>
        <v>All CBUsL&amp;B</v>
      </c>
      <c r="B401" s="233" t="str">
        <f t="shared" si="37"/>
        <v>All CBUsL&amp;B</v>
      </c>
      <c r="C401" s="233" t="str">
        <f t="shared" si="38"/>
        <v>All CBUs</v>
      </c>
      <c r="D401" s="233" t="str">
        <f t="shared" si="39"/>
        <v>L&amp;B</v>
      </c>
      <c r="E401" s="599"/>
      <c r="F401" s="457" t="s">
        <v>55</v>
      </c>
      <c r="G401" s="48">
        <v>1077243.7749999999</v>
      </c>
      <c r="H401" s="48">
        <v>1187238.1229999999</v>
      </c>
      <c r="I401" s="48">
        <v>1120481.824</v>
      </c>
      <c r="J401" s="48">
        <v>1364854.0490000001</v>
      </c>
      <c r="K401" s="48">
        <v>1385072.827</v>
      </c>
      <c r="L401" s="48">
        <v>1761151.568</v>
      </c>
      <c r="M401" s="48">
        <v>1572105.8689999999</v>
      </c>
      <c r="N401" s="48">
        <v>1150485.2420000001</v>
      </c>
      <c r="O401" s="48">
        <v>1574935.8459999999</v>
      </c>
      <c r="P401" s="48">
        <v>1265845.83</v>
      </c>
      <c r="Q401" s="48">
        <v>1319118.774</v>
      </c>
      <c r="R401" s="48">
        <v>1029159.14</v>
      </c>
      <c r="S401" s="48">
        <v>15807692.867000001</v>
      </c>
      <c r="T401" s="456"/>
      <c r="U401" s="456">
        <f t="shared" si="40"/>
        <v>2264481.898</v>
      </c>
      <c r="V401" s="231">
        <f t="shared" si="41"/>
        <v>13543210.969000001</v>
      </c>
    </row>
    <row r="402" spans="1:22" ht="13.5" thickBot="1">
      <c r="A402" s="236" t="str">
        <f t="shared" si="36"/>
        <v>All CBUsLETRASET</v>
      </c>
      <c r="B402" s="233" t="str">
        <f t="shared" si="37"/>
        <v>All CBUsLETRASET</v>
      </c>
      <c r="C402" s="233" t="str">
        <f t="shared" si="38"/>
        <v>All CBUs</v>
      </c>
      <c r="D402" s="233" t="str">
        <f t="shared" si="39"/>
        <v>LETRASET</v>
      </c>
      <c r="E402" s="599"/>
      <c r="F402" s="457" t="s">
        <v>593</v>
      </c>
      <c r="G402" s="48">
        <v>375680.90600000002</v>
      </c>
      <c r="H402" s="48">
        <v>402109.174</v>
      </c>
      <c r="I402" s="48">
        <v>357951.33199999999</v>
      </c>
      <c r="J402" s="48">
        <v>357650.68099999998</v>
      </c>
      <c r="K402" s="48">
        <v>248832.41699999999</v>
      </c>
      <c r="L402" s="48">
        <v>351756.58199999999</v>
      </c>
      <c r="M402" s="48">
        <v>370918.37599999999</v>
      </c>
      <c r="N402" s="48">
        <v>494563.29700000002</v>
      </c>
      <c r="O402" s="48">
        <v>535648.48</v>
      </c>
      <c r="P402" s="48">
        <v>525770.45900000003</v>
      </c>
      <c r="Q402" s="48">
        <v>395959.348</v>
      </c>
      <c r="R402" s="48">
        <v>411419.65299999999</v>
      </c>
      <c r="S402" s="48">
        <v>4828260.7050000001</v>
      </c>
      <c r="T402" s="456"/>
      <c r="U402" s="456">
        <f t="shared" si="40"/>
        <v>777790.08000000007</v>
      </c>
      <c r="V402" s="231">
        <f t="shared" si="41"/>
        <v>4050470.625</v>
      </c>
    </row>
    <row r="403" spans="1:22" ht="13.5" thickBot="1">
      <c r="A403" s="236" t="str">
        <f t="shared" si="36"/>
        <v>All CBUsLIQUITEX</v>
      </c>
      <c r="B403" s="233" t="str">
        <f t="shared" si="37"/>
        <v>All CBUsLIQUITEX</v>
      </c>
      <c r="C403" s="233" t="str">
        <f t="shared" si="38"/>
        <v>All CBUs</v>
      </c>
      <c r="D403" s="233" t="str">
        <f t="shared" si="39"/>
        <v>LIQUITEX</v>
      </c>
      <c r="E403" s="599"/>
      <c r="F403" s="457" t="s">
        <v>79</v>
      </c>
      <c r="G403" s="48">
        <v>1463409.7549999999</v>
      </c>
      <c r="H403" s="48">
        <v>1719204.831</v>
      </c>
      <c r="I403" s="48">
        <v>1668738.872</v>
      </c>
      <c r="J403" s="48">
        <v>2132257.5320000001</v>
      </c>
      <c r="K403" s="48">
        <v>1721275.807</v>
      </c>
      <c r="L403" s="48">
        <v>2014433.352</v>
      </c>
      <c r="M403" s="48">
        <v>2256842.8509999998</v>
      </c>
      <c r="N403" s="48">
        <v>1472555.4129999999</v>
      </c>
      <c r="O403" s="48">
        <v>1976856.182</v>
      </c>
      <c r="P403" s="48">
        <v>1922524.797</v>
      </c>
      <c r="Q403" s="48">
        <v>1902982.2320000001</v>
      </c>
      <c r="R403" s="48">
        <v>2197896.4369999999</v>
      </c>
      <c r="S403" s="48">
        <v>22448978.061000001</v>
      </c>
      <c r="T403" s="456"/>
      <c r="U403" s="456">
        <f t="shared" si="40"/>
        <v>3182614.5860000001</v>
      </c>
      <c r="V403" s="231">
        <f t="shared" si="41"/>
        <v>19266363.475000001</v>
      </c>
    </row>
    <row r="404" spans="1:22" ht="13.5" thickBot="1">
      <c r="A404" s="236" t="str">
        <f t="shared" si="36"/>
        <v>All CBUsOther</v>
      </c>
      <c r="B404" s="233" t="str">
        <f t="shared" si="37"/>
        <v>All CBUsLOGAN</v>
      </c>
      <c r="C404" s="233" t="str">
        <f t="shared" si="38"/>
        <v>All CBUs</v>
      </c>
      <c r="D404" s="233" t="str">
        <f t="shared" si="39"/>
        <v>LOGAN</v>
      </c>
      <c r="E404" s="599"/>
      <c r="F404" s="457" t="s">
        <v>617</v>
      </c>
      <c r="G404" s="48">
        <v>2840.2669999999998</v>
      </c>
      <c r="H404" s="48">
        <v>4208.0410000000002</v>
      </c>
      <c r="I404" s="48">
        <v>3210.8130000000001</v>
      </c>
      <c r="J404" s="48">
        <v>80.150000000000006</v>
      </c>
      <c r="K404" s="48">
        <v>68.8</v>
      </c>
      <c r="L404" s="48">
        <v>2270.5729999999999</v>
      </c>
      <c r="M404" s="48">
        <v>461.02800000000002</v>
      </c>
      <c r="N404" s="48">
        <v>149.92699999999999</v>
      </c>
      <c r="O404" s="48">
        <v>1808.7639999999999</v>
      </c>
      <c r="P404" s="48">
        <v>3023.8119999999999</v>
      </c>
      <c r="Q404" s="48">
        <v>1644.1320000000001</v>
      </c>
      <c r="R404" s="48">
        <v>723.79300000000001</v>
      </c>
      <c r="S404" s="48">
        <v>20490.099999999999</v>
      </c>
      <c r="T404" s="456"/>
      <c r="U404" s="456">
        <f t="shared" si="40"/>
        <v>7048.308</v>
      </c>
      <c r="V404" s="231">
        <f t="shared" si="41"/>
        <v>13441.791999999998</v>
      </c>
    </row>
    <row r="405" spans="1:22" ht="13.5" thickBot="1">
      <c r="A405" s="236" t="str">
        <f t="shared" si="36"/>
        <v>All CBUsOther</v>
      </c>
      <c r="B405" s="233" t="str">
        <f t="shared" si="37"/>
        <v>All CBUsMAJUSCULE</v>
      </c>
      <c r="C405" s="233" t="str">
        <f t="shared" si="38"/>
        <v>All CBUs</v>
      </c>
      <c r="D405" s="233" t="str">
        <f t="shared" si="39"/>
        <v>MAJUSCULE</v>
      </c>
      <c r="E405" s="599"/>
      <c r="F405" s="457" t="s">
        <v>645</v>
      </c>
      <c r="G405" s="51"/>
      <c r="H405" s="51"/>
      <c r="I405" s="51"/>
      <c r="J405" s="48">
        <v>12984.396000000001</v>
      </c>
      <c r="K405" s="48">
        <v>4648.7340000000004</v>
      </c>
      <c r="L405" s="48">
        <v>19397.083999999999</v>
      </c>
      <c r="M405" s="51"/>
      <c r="N405" s="51"/>
      <c r="O405" s="51"/>
      <c r="P405" s="48">
        <v>20.998000000000001</v>
      </c>
      <c r="Q405" s="48">
        <v>20.998000000000001</v>
      </c>
      <c r="R405" s="51"/>
      <c r="S405" s="48">
        <v>37072.21</v>
      </c>
      <c r="T405" s="456"/>
      <c r="U405" s="456">
        <f t="shared" si="40"/>
        <v>0</v>
      </c>
      <c r="V405" s="231">
        <f t="shared" si="41"/>
        <v>37072.21</v>
      </c>
    </row>
    <row r="406" spans="1:22" ht="13.5" thickBot="1">
      <c r="A406" s="236" t="str">
        <f t="shared" si="36"/>
        <v>All CBUsOther</v>
      </c>
      <c r="B406" s="233" t="str">
        <f t="shared" si="37"/>
        <v>All CBUsMAMMUT</v>
      </c>
      <c r="C406" s="233" t="str">
        <f t="shared" si="38"/>
        <v>All CBUs</v>
      </c>
      <c r="D406" s="233" t="str">
        <f t="shared" si="39"/>
        <v>MAMMUT</v>
      </c>
      <c r="E406" s="599"/>
      <c r="F406" s="457" t="s">
        <v>665</v>
      </c>
      <c r="G406" s="48">
        <v>13324.956</v>
      </c>
      <c r="H406" s="48">
        <v>6541.7150000000001</v>
      </c>
      <c r="I406" s="48">
        <v>26942.545999999998</v>
      </c>
      <c r="J406" s="48">
        <v>5262.1390000000001</v>
      </c>
      <c r="K406" s="48">
        <v>5247.3710000000001</v>
      </c>
      <c r="L406" s="48">
        <v>5836.0540000000001</v>
      </c>
      <c r="M406" s="51"/>
      <c r="N406" s="48">
        <v>3827.5790000000002</v>
      </c>
      <c r="O406" s="48">
        <v>12878.796</v>
      </c>
      <c r="P406" s="48">
        <v>1073.135</v>
      </c>
      <c r="Q406" s="51"/>
      <c r="R406" s="48">
        <v>11900.055</v>
      </c>
      <c r="S406" s="48">
        <v>92834.346000000005</v>
      </c>
      <c r="T406" s="456"/>
      <c r="U406" s="456">
        <f t="shared" si="40"/>
        <v>19866.671000000002</v>
      </c>
      <c r="V406" s="231">
        <f t="shared" si="41"/>
        <v>72967.675000000003</v>
      </c>
    </row>
    <row r="407" spans="1:22" ht="13.5" thickBot="1">
      <c r="A407" s="236" t="str">
        <f t="shared" si="36"/>
        <v>All CBUsOther</v>
      </c>
      <c r="B407" s="233" t="str">
        <f t="shared" si="37"/>
        <v>All CBUsMAN MARKING</v>
      </c>
      <c r="C407" s="233" t="str">
        <f t="shared" si="38"/>
        <v>All CBUs</v>
      </c>
      <c r="D407" s="233" t="str">
        <f t="shared" si="39"/>
        <v>MAN MARKING</v>
      </c>
      <c r="E407" s="599"/>
      <c r="F407" s="457" t="s">
        <v>633</v>
      </c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48">
        <v>3250</v>
      </c>
      <c r="S407" s="48">
        <v>3250</v>
      </c>
      <c r="T407" s="456"/>
      <c r="U407" s="456">
        <f t="shared" si="40"/>
        <v>0</v>
      </c>
      <c r="V407" s="231">
        <f t="shared" si="41"/>
        <v>3250</v>
      </c>
    </row>
    <row r="408" spans="1:22" ht="13.5" thickBot="1">
      <c r="A408" s="236" t="str">
        <f t="shared" si="36"/>
        <v>All CBUsOther</v>
      </c>
      <c r="B408" s="233" t="str">
        <f t="shared" si="37"/>
        <v>All CBUsMAPED</v>
      </c>
      <c r="C408" s="233" t="str">
        <f t="shared" si="38"/>
        <v>All CBUs</v>
      </c>
      <c r="D408" s="233" t="str">
        <f t="shared" si="39"/>
        <v>MAPED</v>
      </c>
      <c r="E408" s="599"/>
      <c r="F408" s="457" t="s">
        <v>618</v>
      </c>
      <c r="G408" s="48">
        <v>884.90599999999995</v>
      </c>
      <c r="H408" s="48">
        <v>1229.8869999999999</v>
      </c>
      <c r="I408" s="48">
        <v>786.36699999999996</v>
      </c>
      <c r="J408" s="51"/>
      <c r="K408" s="48">
        <v>200.376</v>
      </c>
      <c r="L408" s="51"/>
      <c r="M408" s="51"/>
      <c r="N408" s="51"/>
      <c r="O408" s="51"/>
      <c r="P408" s="51"/>
      <c r="Q408" s="51"/>
      <c r="R408" s="51"/>
      <c r="S408" s="48">
        <v>3101.5360000000001</v>
      </c>
      <c r="T408" s="456"/>
      <c r="U408" s="456">
        <f t="shared" si="40"/>
        <v>2114.7929999999997</v>
      </c>
      <c r="V408" s="231">
        <f t="shared" si="41"/>
        <v>986.74300000000039</v>
      </c>
    </row>
    <row r="409" spans="1:22" ht="13.5" thickBot="1">
      <c r="A409" s="236" t="str">
        <f t="shared" si="36"/>
        <v>All CBUsOther</v>
      </c>
      <c r="B409" s="233" t="str">
        <f t="shared" si="37"/>
        <v>All CBUsMARKETING</v>
      </c>
      <c r="C409" s="233" t="str">
        <f t="shared" si="38"/>
        <v>All CBUs</v>
      </c>
      <c r="D409" s="233" t="str">
        <f t="shared" si="39"/>
        <v>MARKETING</v>
      </c>
      <c r="E409" s="599"/>
      <c r="F409" s="457" t="s">
        <v>594</v>
      </c>
      <c r="G409" s="48">
        <v>3548.59</v>
      </c>
      <c r="H409" s="48">
        <v>9652.0720000000001</v>
      </c>
      <c r="I409" s="48">
        <v>18537.581999999999</v>
      </c>
      <c r="J409" s="48">
        <v>6415.2089999999998</v>
      </c>
      <c r="K409" s="48">
        <v>6855.701</v>
      </c>
      <c r="L409" s="48">
        <v>5587.08</v>
      </c>
      <c r="M409" s="48">
        <v>5683.1949999999997</v>
      </c>
      <c r="N409" s="48">
        <v>11163.681</v>
      </c>
      <c r="O409" s="48">
        <v>7344.54</v>
      </c>
      <c r="P409" s="48">
        <v>3910.3440000000001</v>
      </c>
      <c r="Q409" s="48">
        <v>5458.2120000000004</v>
      </c>
      <c r="R409" s="48">
        <v>4713.71</v>
      </c>
      <c r="S409" s="48">
        <v>88869.915999999997</v>
      </c>
      <c r="T409" s="456"/>
      <c r="U409" s="456">
        <f t="shared" si="40"/>
        <v>13200.662</v>
      </c>
      <c r="V409" s="231">
        <f t="shared" si="41"/>
        <v>75669.254000000001</v>
      </c>
    </row>
    <row r="410" spans="1:22" ht="13.5" thickBot="1">
      <c r="A410" s="236" t="str">
        <f t="shared" si="36"/>
        <v>All CBUsOther</v>
      </c>
      <c r="B410" s="233" t="str">
        <f t="shared" si="37"/>
        <v>All CBUsMASTERFOAM</v>
      </c>
      <c r="C410" s="233" t="str">
        <f t="shared" si="38"/>
        <v>All CBUs</v>
      </c>
      <c r="D410" s="233" t="str">
        <f t="shared" si="39"/>
        <v>MASTERFOAM</v>
      </c>
      <c r="E410" s="599"/>
      <c r="F410" s="457" t="s">
        <v>619</v>
      </c>
      <c r="G410" s="48">
        <v>15907.562</v>
      </c>
      <c r="H410" s="48">
        <v>13450.939</v>
      </c>
      <c r="I410" s="48">
        <v>14855.442999999999</v>
      </c>
      <c r="J410" s="48">
        <v>15858.767</v>
      </c>
      <c r="K410" s="48">
        <v>15268.777</v>
      </c>
      <c r="L410" s="48">
        <v>16414.569</v>
      </c>
      <c r="M410" s="48">
        <v>11482.583000000001</v>
      </c>
      <c r="N410" s="48">
        <v>6029.5330000000004</v>
      </c>
      <c r="O410" s="48">
        <v>15883.955</v>
      </c>
      <c r="P410" s="48">
        <v>10959.835999999999</v>
      </c>
      <c r="Q410" s="48">
        <v>13446.205</v>
      </c>
      <c r="R410" s="48">
        <v>10986.028</v>
      </c>
      <c r="S410" s="48">
        <v>160544.19699999999</v>
      </c>
      <c r="T410" s="456"/>
      <c r="U410" s="456">
        <f t="shared" si="40"/>
        <v>29358.501</v>
      </c>
      <c r="V410" s="231">
        <f t="shared" si="41"/>
        <v>131185.696</v>
      </c>
    </row>
    <row r="411" spans="1:22" ht="13.5" thickBot="1">
      <c r="A411" s="236" t="str">
        <f t="shared" si="36"/>
        <v>All CBUsOther</v>
      </c>
      <c r="B411" s="233" t="str">
        <f t="shared" si="37"/>
        <v>All CBUsMH WAY</v>
      </c>
      <c r="C411" s="233" t="str">
        <f t="shared" si="38"/>
        <v>All CBUs</v>
      </c>
      <c r="D411" s="233" t="str">
        <f t="shared" si="39"/>
        <v>MH WAY</v>
      </c>
      <c r="E411" s="599"/>
      <c r="F411" s="457" t="s">
        <v>620</v>
      </c>
      <c r="G411" s="48">
        <v>11017.723</v>
      </c>
      <c r="H411" s="48">
        <v>6585.567</v>
      </c>
      <c r="I411" s="48">
        <v>2506.34</v>
      </c>
      <c r="J411" s="48">
        <v>4018.1010000000001</v>
      </c>
      <c r="K411" s="48">
        <v>3802.127</v>
      </c>
      <c r="L411" s="48">
        <v>7365.4530000000004</v>
      </c>
      <c r="M411" s="48">
        <v>3967.3470000000002</v>
      </c>
      <c r="N411" s="48">
        <v>4491.473</v>
      </c>
      <c r="O411" s="48">
        <v>4891.6329999999998</v>
      </c>
      <c r="P411" s="48">
        <v>5727.29</v>
      </c>
      <c r="Q411" s="48">
        <v>2992.712</v>
      </c>
      <c r="R411" s="48">
        <v>3742.6260000000002</v>
      </c>
      <c r="S411" s="48">
        <v>61108.392</v>
      </c>
      <c r="T411" s="456"/>
      <c r="U411" s="456">
        <f t="shared" si="40"/>
        <v>17603.29</v>
      </c>
      <c r="V411" s="231">
        <f t="shared" si="41"/>
        <v>43505.101999999999</v>
      </c>
    </row>
    <row r="412" spans="1:22" ht="13.5" thickBot="1">
      <c r="A412" s="236" t="str">
        <f t="shared" si="36"/>
        <v>All CBUsOther</v>
      </c>
      <c r="B412" s="233" t="str">
        <f t="shared" si="37"/>
        <v>All CBUsMICHAELS</v>
      </c>
      <c r="C412" s="233" t="str">
        <f t="shared" si="38"/>
        <v>All CBUs</v>
      </c>
      <c r="D412" s="233" t="str">
        <f t="shared" si="39"/>
        <v>MICHAELS</v>
      </c>
      <c r="E412" s="599"/>
      <c r="F412" s="457" t="s">
        <v>595</v>
      </c>
      <c r="G412" s="48">
        <v>32516.812999999998</v>
      </c>
      <c r="H412" s="48">
        <v>186148.68100000001</v>
      </c>
      <c r="I412" s="48">
        <v>103426.084</v>
      </c>
      <c r="J412" s="48">
        <v>158397.90599999999</v>
      </c>
      <c r="K412" s="48">
        <v>41697.358999999997</v>
      </c>
      <c r="L412" s="48">
        <v>328224.98300000001</v>
      </c>
      <c r="M412" s="48">
        <v>125254.171</v>
      </c>
      <c r="N412" s="48">
        <v>15262.96</v>
      </c>
      <c r="O412" s="48">
        <v>134649.82999999999</v>
      </c>
      <c r="P412" s="48">
        <v>123775.887</v>
      </c>
      <c r="Q412" s="48">
        <v>144820.82500000001</v>
      </c>
      <c r="R412" s="48">
        <v>242094.94399999999</v>
      </c>
      <c r="S412" s="48">
        <v>1636270.443</v>
      </c>
      <c r="T412" s="456"/>
      <c r="U412" s="456">
        <f t="shared" si="40"/>
        <v>218665.49400000001</v>
      </c>
      <c r="V412" s="231">
        <f t="shared" si="41"/>
        <v>1417604.949</v>
      </c>
    </row>
    <row r="413" spans="1:22" ht="13.5" thickBot="1">
      <c r="A413" s="236" t="str">
        <f t="shared" si="36"/>
        <v>All CBUsOther</v>
      </c>
      <c r="B413" s="233" t="str">
        <f t="shared" si="37"/>
        <v>All CBUsMODERN OPTIONS</v>
      </c>
      <c r="C413" s="233" t="str">
        <f t="shared" si="38"/>
        <v>All CBUs</v>
      </c>
      <c r="D413" s="233" t="str">
        <f t="shared" si="39"/>
        <v>MODERN OPTIONS</v>
      </c>
      <c r="E413" s="599"/>
      <c r="F413" s="457" t="s">
        <v>596</v>
      </c>
      <c r="G413" s="48">
        <v>15994.511</v>
      </c>
      <c r="H413" s="48">
        <v>30671.796999999999</v>
      </c>
      <c r="I413" s="48">
        <v>8753.134</v>
      </c>
      <c r="J413" s="48">
        <v>12292.370999999999</v>
      </c>
      <c r="K413" s="48">
        <v>14696.195</v>
      </c>
      <c r="L413" s="48">
        <v>33855.404000000002</v>
      </c>
      <c r="M413" s="48">
        <v>23637.934000000001</v>
      </c>
      <c r="N413" s="48">
        <v>13304.795</v>
      </c>
      <c r="O413" s="48">
        <v>23303.598999999998</v>
      </c>
      <c r="P413" s="48">
        <v>16470.366999999998</v>
      </c>
      <c r="Q413" s="48">
        <v>7374.99</v>
      </c>
      <c r="R413" s="48">
        <v>22011.473999999998</v>
      </c>
      <c r="S413" s="48">
        <v>222366.571</v>
      </c>
      <c r="T413" s="456"/>
      <c r="U413" s="456">
        <f t="shared" si="40"/>
        <v>46666.307999999997</v>
      </c>
      <c r="V413" s="231">
        <f t="shared" si="41"/>
        <v>175700.26300000001</v>
      </c>
    </row>
    <row r="414" spans="1:22" ht="13.5" thickBot="1">
      <c r="A414" s="236" t="str">
        <f t="shared" si="36"/>
        <v>All CBUsOther</v>
      </c>
      <c r="B414" s="233" t="str">
        <f t="shared" si="37"/>
        <v>All CBUsMONTVAL</v>
      </c>
      <c r="C414" s="233" t="str">
        <f t="shared" si="38"/>
        <v>All CBUs</v>
      </c>
      <c r="D414" s="233" t="str">
        <f t="shared" si="39"/>
        <v>MONTVAL</v>
      </c>
      <c r="E414" s="599"/>
      <c r="F414" s="457" t="s">
        <v>656</v>
      </c>
      <c r="G414" s="48">
        <v>666.11800000000005</v>
      </c>
      <c r="H414" s="48">
        <v>1134.4939999999999</v>
      </c>
      <c r="I414" s="48">
        <v>119.657</v>
      </c>
      <c r="J414" s="48">
        <v>12.159000000000001</v>
      </c>
      <c r="K414" s="51"/>
      <c r="L414" s="51"/>
      <c r="M414" s="51"/>
      <c r="N414" s="51"/>
      <c r="O414" s="48">
        <v>437.89</v>
      </c>
      <c r="P414" s="51"/>
      <c r="Q414" s="51"/>
      <c r="R414" s="48">
        <v>611.67499999999995</v>
      </c>
      <c r="S414" s="48">
        <v>2981.9929999999999</v>
      </c>
      <c r="T414" s="456"/>
      <c r="U414" s="456">
        <f t="shared" si="40"/>
        <v>1800.6120000000001</v>
      </c>
      <c r="V414" s="231">
        <f t="shared" si="41"/>
        <v>1181.3809999999999</v>
      </c>
    </row>
    <row r="415" spans="1:22" ht="13.5" thickBot="1">
      <c r="A415" s="236" t="str">
        <f t="shared" si="36"/>
        <v>All CBUsOther</v>
      </c>
      <c r="B415" s="233" t="str">
        <f t="shared" si="37"/>
        <v>All CBUsNot Specified in Database</v>
      </c>
      <c r="C415" s="233" t="str">
        <f t="shared" si="38"/>
        <v>All CBUs</v>
      </c>
      <c r="D415" s="233" t="str">
        <f t="shared" si="39"/>
        <v>Not Specified in Database</v>
      </c>
      <c r="E415" s="599"/>
      <c r="F415" s="457" t="s">
        <v>597</v>
      </c>
      <c r="G415" s="48">
        <v>0</v>
      </c>
      <c r="H415" s="51"/>
      <c r="I415" s="51"/>
      <c r="J415" s="51"/>
      <c r="K415" s="51"/>
      <c r="L415" s="51"/>
      <c r="M415" s="48">
        <v>0</v>
      </c>
      <c r="N415" s="51"/>
      <c r="O415" s="51"/>
      <c r="P415" s="51"/>
      <c r="Q415" s="48">
        <v>0</v>
      </c>
      <c r="R415" s="48">
        <v>270.57600000000002</v>
      </c>
      <c r="S415" s="48">
        <v>270.57600000000002</v>
      </c>
      <c r="T415" s="456"/>
      <c r="U415" s="456">
        <f t="shared" si="40"/>
        <v>0</v>
      </c>
      <c r="V415" s="231">
        <f t="shared" si="41"/>
        <v>270.57600000000002</v>
      </c>
    </row>
    <row r="416" spans="1:22" ht="13.5" thickBot="1">
      <c r="A416" s="236" t="str">
        <f t="shared" si="36"/>
        <v>All CBUsOther</v>
      </c>
      <c r="B416" s="233" t="str">
        <f t="shared" si="37"/>
        <v>All CBUsOGEO</v>
      </c>
      <c r="C416" s="233" t="str">
        <f t="shared" si="38"/>
        <v>All CBUs</v>
      </c>
      <c r="D416" s="233" t="str">
        <f t="shared" si="39"/>
        <v>OGEO</v>
      </c>
      <c r="E416" s="599"/>
      <c r="F416" s="457" t="s">
        <v>646</v>
      </c>
      <c r="G416" s="48">
        <v>1767.415</v>
      </c>
      <c r="H416" s="48">
        <v>1396.35</v>
      </c>
      <c r="I416" s="48">
        <v>937.18399999999997</v>
      </c>
      <c r="J416" s="48">
        <v>2565.5210000000002</v>
      </c>
      <c r="K416" s="48">
        <v>1327.8689999999999</v>
      </c>
      <c r="L416" s="48">
        <v>5810.8459999999995</v>
      </c>
      <c r="M416" s="48">
        <v>3767.5839999999998</v>
      </c>
      <c r="N416" s="48">
        <v>1312.961</v>
      </c>
      <c r="O416" s="48">
        <v>3070.6610000000001</v>
      </c>
      <c r="P416" s="48">
        <v>3784.7220000000002</v>
      </c>
      <c r="Q416" s="48">
        <v>1849.682</v>
      </c>
      <c r="R416" s="48">
        <v>1674.3109999999999</v>
      </c>
      <c r="S416" s="48">
        <v>29265.106</v>
      </c>
      <c r="T416" s="456"/>
      <c r="U416" s="456">
        <f t="shared" si="40"/>
        <v>3163.7649999999999</v>
      </c>
      <c r="V416" s="231">
        <f t="shared" si="41"/>
        <v>26101.341</v>
      </c>
    </row>
    <row r="417" spans="1:22" ht="13.5" thickBot="1">
      <c r="A417" s="236" t="str">
        <f t="shared" si="36"/>
        <v>All CBUsOther</v>
      </c>
      <c r="B417" s="233" t="str">
        <f t="shared" si="37"/>
        <v>All CBUsOTHER</v>
      </c>
      <c r="C417" s="233" t="str">
        <f t="shared" si="38"/>
        <v>All CBUs</v>
      </c>
      <c r="D417" s="233" t="str">
        <f t="shared" si="39"/>
        <v>OTHER</v>
      </c>
      <c r="E417" s="599"/>
      <c r="F417" s="457" t="s">
        <v>77</v>
      </c>
      <c r="G417" s="48">
        <v>18675.977999999999</v>
      </c>
      <c r="H417" s="48">
        <v>14049.557000000001</v>
      </c>
      <c r="I417" s="48">
        <v>6641.3140000000003</v>
      </c>
      <c r="J417" s="48">
        <v>3936.6909999999998</v>
      </c>
      <c r="K417" s="48">
        <v>6357.7479999999996</v>
      </c>
      <c r="L417" s="48">
        <v>4093.7469999999998</v>
      </c>
      <c r="M417" s="48">
        <v>40052.517</v>
      </c>
      <c r="N417" s="48">
        <v>4861.7879999999996</v>
      </c>
      <c r="O417" s="48">
        <v>13300.666999999999</v>
      </c>
      <c r="P417" s="48">
        <v>25219.131000000001</v>
      </c>
      <c r="Q417" s="48">
        <v>13708.789000000001</v>
      </c>
      <c r="R417" s="48">
        <v>22795.638999999999</v>
      </c>
      <c r="S417" s="48">
        <v>173693.56599999999</v>
      </c>
      <c r="T417" s="456"/>
      <c r="U417" s="456">
        <f t="shared" si="40"/>
        <v>32725.535</v>
      </c>
      <c r="V417" s="231">
        <f t="shared" si="41"/>
        <v>140968.03099999999</v>
      </c>
    </row>
    <row r="418" spans="1:22" ht="13.5" thickBot="1">
      <c r="A418" s="236" t="str">
        <f t="shared" si="36"/>
        <v>All CBUsOther</v>
      </c>
      <c r="B418" s="233" t="str">
        <f t="shared" si="37"/>
        <v>All CBUsOTHER BRANDS</v>
      </c>
      <c r="C418" s="233" t="str">
        <f t="shared" si="38"/>
        <v>All CBUs</v>
      </c>
      <c r="D418" s="233" t="str">
        <f t="shared" si="39"/>
        <v>OTHER BRANDS</v>
      </c>
      <c r="E418" s="599"/>
      <c r="F418" s="457" t="s">
        <v>621</v>
      </c>
      <c r="G418" s="48">
        <v>744.87800000000004</v>
      </c>
      <c r="H418" s="48">
        <v>923.625</v>
      </c>
      <c r="I418" s="48">
        <v>5340.7730000000001</v>
      </c>
      <c r="J418" s="48">
        <v>3967.4540000000002</v>
      </c>
      <c r="K418" s="48">
        <v>285.69799999999998</v>
      </c>
      <c r="L418" s="51"/>
      <c r="M418" s="48">
        <v>92.861000000000004</v>
      </c>
      <c r="N418" s="48">
        <v>286.94900000000001</v>
      </c>
      <c r="O418" s="48">
        <v>156.34700000000001</v>
      </c>
      <c r="P418" s="48">
        <v>119.45</v>
      </c>
      <c r="Q418" s="48">
        <v>129.44499999999999</v>
      </c>
      <c r="R418" s="48">
        <v>37.356000000000002</v>
      </c>
      <c r="S418" s="48">
        <v>12084.835999999999</v>
      </c>
      <c r="T418" s="456"/>
      <c r="U418" s="456">
        <f t="shared" si="40"/>
        <v>1668.5030000000002</v>
      </c>
      <c r="V418" s="231">
        <f t="shared" si="41"/>
        <v>10416.332999999999</v>
      </c>
    </row>
    <row r="419" spans="1:22" ht="13.5" thickBot="1">
      <c r="A419" s="236" t="str">
        <f t="shared" si="36"/>
        <v>All CBUsOther</v>
      </c>
      <c r="B419" s="233" t="str">
        <f t="shared" si="37"/>
        <v>All CBUsOWN BRAND</v>
      </c>
      <c r="C419" s="233" t="str">
        <f t="shared" si="38"/>
        <v>All CBUs</v>
      </c>
      <c r="D419" s="233" t="str">
        <f t="shared" si="39"/>
        <v>OWN BRAND</v>
      </c>
      <c r="E419" s="599"/>
      <c r="F419" s="457" t="s">
        <v>657</v>
      </c>
      <c r="G419" s="51"/>
      <c r="H419" s="51"/>
      <c r="I419" s="51"/>
      <c r="J419" s="51"/>
      <c r="K419" s="51"/>
      <c r="L419" s="48">
        <v>6990.9560000000001</v>
      </c>
      <c r="M419" s="51"/>
      <c r="N419" s="48">
        <v>-6990.9560000000001</v>
      </c>
      <c r="O419" s="51"/>
      <c r="P419" s="48">
        <v>9587.5959999999995</v>
      </c>
      <c r="Q419" s="48">
        <v>1997.4159999999999</v>
      </c>
      <c r="R419" s="48">
        <v>4394.3149999999996</v>
      </c>
      <c r="S419" s="48">
        <v>15979.326999999999</v>
      </c>
      <c r="T419" s="456"/>
      <c r="U419" s="456">
        <f t="shared" si="40"/>
        <v>0</v>
      </c>
      <c r="V419" s="231">
        <f t="shared" si="41"/>
        <v>15979.326999999999</v>
      </c>
    </row>
    <row r="420" spans="1:22" ht="13.5" thickBot="1">
      <c r="A420" s="236" t="str">
        <f t="shared" si="36"/>
        <v>All CBUsOther</v>
      </c>
      <c r="B420" s="233" t="str">
        <f t="shared" si="37"/>
        <v>All CBUsOWN LABEL</v>
      </c>
      <c r="C420" s="233" t="str">
        <f t="shared" si="38"/>
        <v>All CBUs</v>
      </c>
      <c r="D420" s="233" t="str">
        <f t="shared" si="39"/>
        <v>OWN LABEL</v>
      </c>
      <c r="E420" s="599"/>
      <c r="F420" s="457" t="s">
        <v>640</v>
      </c>
      <c r="G420" s="51"/>
      <c r="H420" s="48">
        <v>456.459</v>
      </c>
      <c r="I420" s="48">
        <v>2158.3310000000001</v>
      </c>
      <c r="J420" s="51"/>
      <c r="K420" s="51"/>
      <c r="L420" s="48">
        <v>459.52</v>
      </c>
      <c r="M420" s="48">
        <v>4160.6390000000001</v>
      </c>
      <c r="N420" s="51"/>
      <c r="O420" s="51"/>
      <c r="P420" s="51"/>
      <c r="Q420" s="51"/>
      <c r="R420" s="51"/>
      <c r="S420" s="48">
        <v>7234.9489999999996</v>
      </c>
      <c r="T420" s="456"/>
      <c r="U420" s="456">
        <f t="shared" si="40"/>
        <v>456.459</v>
      </c>
      <c r="V420" s="231">
        <f t="shared" si="41"/>
        <v>6778.49</v>
      </c>
    </row>
    <row r="421" spans="1:22" ht="13.5" thickBot="1">
      <c r="A421" s="236" t="str">
        <f t="shared" si="36"/>
        <v>All CBUsOther</v>
      </c>
      <c r="B421" s="233" t="str">
        <f t="shared" si="37"/>
        <v>All CBUsOZ</v>
      </c>
      <c r="C421" s="233" t="str">
        <f t="shared" si="38"/>
        <v>All CBUs</v>
      </c>
      <c r="D421" s="233" t="str">
        <f t="shared" si="39"/>
        <v>OZ</v>
      </c>
      <c r="E421" s="599"/>
      <c r="F421" s="457" t="s">
        <v>666</v>
      </c>
      <c r="G421" s="48">
        <v>5416.73</v>
      </c>
      <c r="H421" s="51"/>
      <c r="I421" s="48">
        <v>945.61400000000003</v>
      </c>
      <c r="J421" s="51"/>
      <c r="K421" s="51"/>
      <c r="L421" s="48">
        <v>1893.5540000000001</v>
      </c>
      <c r="M421" s="48">
        <v>6275.0069999999996</v>
      </c>
      <c r="N421" s="51"/>
      <c r="O421" s="51"/>
      <c r="P421" s="48">
        <v>8408.4339999999993</v>
      </c>
      <c r="Q421" s="48">
        <v>1961.9829999999999</v>
      </c>
      <c r="R421" s="48">
        <v>7977.5410000000002</v>
      </c>
      <c r="S421" s="48">
        <v>32878.862999999998</v>
      </c>
      <c r="T421" s="456"/>
      <c r="U421" s="456">
        <f t="shared" si="40"/>
        <v>5416.73</v>
      </c>
      <c r="V421" s="231">
        <f t="shared" si="41"/>
        <v>27462.132999999998</v>
      </c>
    </row>
    <row r="422" spans="1:22" ht="13.5" thickBot="1">
      <c r="A422" s="236" t="str">
        <f t="shared" si="36"/>
        <v>All CBUsOther</v>
      </c>
      <c r="B422" s="233" t="str">
        <f t="shared" si="37"/>
        <v>All CBUsPANTONE UNIVERSE</v>
      </c>
      <c r="C422" s="233" t="str">
        <f t="shared" si="38"/>
        <v>All CBUs</v>
      </c>
      <c r="D422" s="233" t="str">
        <f t="shared" si="39"/>
        <v>PANTONE UNIVERSE</v>
      </c>
      <c r="E422" s="599"/>
      <c r="F422" s="457" t="s">
        <v>622</v>
      </c>
      <c r="G422" s="48">
        <v>2442.665</v>
      </c>
      <c r="H422" s="48">
        <v>1143.7470000000001</v>
      </c>
      <c r="I422" s="48">
        <v>282.76900000000001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48">
        <v>3869.181</v>
      </c>
      <c r="T422" s="456"/>
      <c r="U422" s="456">
        <f t="shared" si="40"/>
        <v>3586.4120000000003</v>
      </c>
      <c r="V422" s="231">
        <f t="shared" si="41"/>
        <v>282.76899999999978</v>
      </c>
    </row>
    <row r="423" spans="1:22" ht="13.5" thickBot="1">
      <c r="A423" s="236" t="str">
        <f t="shared" si="36"/>
        <v>All CBUsOther</v>
      </c>
      <c r="B423" s="233" t="str">
        <f t="shared" si="37"/>
        <v>All CBUsPICHON</v>
      </c>
      <c r="C423" s="233" t="str">
        <f t="shared" si="38"/>
        <v>All CBUs</v>
      </c>
      <c r="D423" s="233" t="str">
        <f t="shared" si="39"/>
        <v>PICHON</v>
      </c>
      <c r="E423" s="599"/>
      <c r="F423" s="457" t="s">
        <v>647</v>
      </c>
      <c r="G423" s="51"/>
      <c r="H423" s="48">
        <v>35281.264999999999</v>
      </c>
      <c r="I423" s="48">
        <v>45637.760000000002</v>
      </c>
      <c r="J423" s="48">
        <v>55849.345000000001</v>
      </c>
      <c r="K423" s="48">
        <v>1135.123</v>
      </c>
      <c r="L423" s="48">
        <v>66569.180999999997</v>
      </c>
      <c r="M423" s="48">
        <v>65239.495000000003</v>
      </c>
      <c r="N423" s="48">
        <v>7438.6869999999999</v>
      </c>
      <c r="O423" s="48">
        <v>17076.326000000001</v>
      </c>
      <c r="P423" s="48">
        <v>25419.944</v>
      </c>
      <c r="Q423" s="48">
        <v>9202.4439999999995</v>
      </c>
      <c r="R423" s="48">
        <v>10957.866</v>
      </c>
      <c r="S423" s="48">
        <v>339807.43599999999</v>
      </c>
      <c r="T423" s="456"/>
      <c r="U423" s="456">
        <f t="shared" si="40"/>
        <v>35281.264999999999</v>
      </c>
      <c r="V423" s="231">
        <f t="shared" si="41"/>
        <v>304526.17099999997</v>
      </c>
    </row>
    <row r="424" spans="1:22" ht="13.5" thickBot="1">
      <c r="A424" s="236" t="str">
        <f t="shared" si="36"/>
        <v>All CBUsOther</v>
      </c>
      <c r="B424" s="233" t="str">
        <f t="shared" si="37"/>
        <v>All CBUsPLAID</v>
      </c>
      <c r="C424" s="233" t="str">
        <f t="shared" si="38"/>
        <v>All CBUs</v>
      </c>
      <c r="D424" s="233" t="str">
        <f t="shared" si="39"/>
        <v>PLAID</v>
      </c>
      <c r="E424" s="599"/>
      <c r="F424" s="457" t="s">
        <v>623</v>
      </c>
      <c r="G424" s="48">
        <v>11002.084999999999</v>
      </c>
      <c r="H424" s="48">
        <v>12847.239</v>
      </c>
      <c r="I424" s="48">
        <v>40442.847999999998</v>
      </c>
      <c r="J424" s="48">
        <v>3409.136</v>
      </c>
      <c r="K424" s="48">
        <v>33815.616000000002</v>
      </c>
      <c r="L424" s="48">
        <v>12274.223</v>
      </c>
      <c r="M424" s="48">
        <v>13036.894</v>
      </c>
      <c r="N424" s="48">
        <v>7819.9409999999998</v>
      </c>
      <c r="O424" s="48">
        <v>9081.2049999999999</v>
      </c>
      <c r="P424" s="48">
        <v>44505.423000000003</v>
      </c>
      <c r="Q424" s="48">
        <v>15829.341</v>
      </c>
      <c r="R424" s="48">
        <v>13139.165999999999</v>
      </c>
      <c r="S424" s="48">
        <v>217203.117</v>
      </c>
      <c r="T424" s="456"/>
      <c r="U424" s="456">
        <f t="shared" si="40"/>
        <v>23849.324000000001</v>
      </c>
      <c r="V424" s="231">
        <f t="shared" si="41"/>
        <v>193353.79300000001</v>
      </c>
    </row>
    <row r="425" spans="1:22" ht="13.5" thickBot="1">
      <c r="A425" s="236" t="str">
        <f t="shared" si="36"/>
        <v>All CBUsOther</v>
      </c>
      <c r="B425" s="233" t="str">
        <f t="shared" si="37"/>
        <v>All CBUsPOLYFORM</v>
      </c>
      <c r="C425" s="233" t="str">
        <f t="shared" si="38"/>
        <v>All CBUs</v>
      </c>
      <c r="D425" s="233" t="str">
        <f t="shared" si="39"/>
        <v>POLYFORM</v>
      </c>
      <c r="E425" s="599"/>
      <c r="F425" s="457" t="s">
        <v>668</v>
      </c>
      <c r="G425" s="48">
        <v>81.61</v>
      </c>
      <c r="H425" s="48">
        <v>183.08500000000001</v>
      </c>
      <c r="I425" s="48">
        <v>181.38499999999999</v>
      </c>
      <c r="J425" s="48">
        <v>999.09400000000005</v>
      </c>
      <c r="K425" s="48">
        <v>55.098999999999997</v>
      </c>
      <c r="L425" s="48">
        <v>113.7</v>
      </c>
      <c r="M425" s="48">
        <v>163.024</v>
      </c>
      <c r="N425" s="48">
        <v>85.418999999999997</v>
      </c>
      <c r="O425" s="48">
        <v>83.38</v>
      </c>
      <c r="P425" s="48">
        <v>291.83</v>
      </c>
      <c r="Q425" s="48">
        <v>509.02100000000002</v>
      </c>
      <c r="R425" s="48">
        <v>337.94799999999998</v>
      </c>
      <c r="S425" s="48">
        <v>3084.5949999999998</v>
      </c>
      <c r="T425" s="456"/>
      <c r="U425" s="456">
        <f t="shared" si="40"/>
        <v>264.69499999999999</v>
      </c>
      <c r="V425" s="231">
        <f t="shared" si="41"/>
        <v>2819.8999999999996</v>
      </c>
    </row>
    <row r="426" spans="1:22" ht="13.5" thickBot="1">
      <c r="A426" s="236" t="str">
        <f t="shared" si="36"/>
        <v>All CBUsREEVES</v>
      </c>
      <c r="B426" s="233" t="str">
        <f t="shared" si="37"/>
        <v>All CBUsREEVES</v>
      </c>
      <c r="C426" s="233" t="str">
        <f t="shared" si="38"/>
        <v>All CBUs</v>
      </c>
      <c r="D426" s="233" t="str">
        <f t="shared" si="39"/>
        <v>REEVES</v>
      </c>
      <c r="E426" s="599"/>
      <c r="F426" s="457" t="s">
        <v>173</v>
      </c>
      <c r="G426" s="48">
        <v>965959.79500000004</v>
      </c>
      <c r="H426" s="48">
        <v>965150.57900000003</v>
      </c>
      <c r="I426" s="48">
        <v>941181.89599999995</v>
      </c>
      <c r="J426" s="48">
        <v>1084563.97</v>
      </c>
      <c r="K426" s="48">
        <v>1027794.535</v>
      </c>
      <c r="L426" s="48">
        <v>985721.10199999996</v>
      </c>
      <c r="M426" s="48">
        <v>923589.13800000004</v>
      </c>
      <c r="N426" s="48">
        <v>942132.99199999997</v>
      </c>
      <c r="O426" s="48">
        <v>1224378.997</v>
      </c>
      <c r="P426" s="48">
        <v>1122104.574</v>
      </c>
      <c r="Q426" s="48">
        <v>932279.88800000004</v>
      </c>
      <c r="R426" s="48">
        <v>1136817.452</v>
      </c>
      <c r="S426" s="48">
        <v>12251674.918</v>
      </c>
      <c r="T426" s="456"/>
      <c r="U426" s="456">
        <f t="shared" si="40"/>
        <v>1931110.3740000001</v>
      </c>
      <c r="V426" s="231">
        <f t="shared" si="41"/>
        <v>10320564.544</v>
      </c>
    </row>
    <row r="427" spans="1:22" ht="13.5" thickBot="1">
      <c r="A427" s="236" t="str">
        <f t="shared" si="36"/>
        <v>All CBUsOther</v>
      </c>
      <c r="B427" s="233" t="str">
        <f t="shared" si="37"/>
        <v>All CBUsSANG ART</v>
      </c>
      <c r="C427" s="233" t="str">
        <f t="shared" si="38"/>
        <v>All CBUs</v>
      </c>
      <c r="D427" s="233" t="str">
        <f t="shared" si="39"/>
        <v>SANG ART</v>
      </c>
      <c r="E427" s="599"/>
      <c r="F427" s="457" t="s">
        <v>658</v>
      </c>
      <c r="G427" s="48">
        <v>3382.9189999999999</v>
      </c>
      <c r="H427" s="48">
        <v>2639.953</v>
      </c>
      <c r="I427" s="48">
        <v>2811.5659999999998</v>
      </c>
      <c r="J427" s="48">
        <v>9973.4410000000007</v>
      </c>
      <c r="K427" s="48">
        <v>12410.208000000001</v>
      </c>
      <c r="L427" s="48">
        <v>27443.898000000001</v>
      </c>
      <c r="M427" s="48">
        <v>23812.857</v>
      </c>
      <c r="N427" s="48">
        <v>3049.4430000000002</v>
      </c>
      <c r="O427" s="48">
        <v>15163.694</v>
      </c>
      <c r="P427" s="48">
        <v>10764.036</v>
      </c>
      <c r="Q427" s="48">
        <v>17387</v>
      </c>
      <c r="R427" s="48">
        <v>36039.908000000003</v>
      </c>
      <c r="S427" s="48">
        <v>164878.92300000001</v>
      </c>
      <c r="T427" s="456"/>
      <c r="U427" s="456">
        <f t="shared" si="40"/>
        <v>6022.8719999999994</v>
      </c>
      <c r="V427" s="231">
        <f t="shared" si="41"/>
        <v>158856.05100000001</v>
      </c>
    </row>
    <row r="428" spans="1:22" ht="13.5" thickBot="1">
      <c r="A428" s="236" t="str">
        <f t="shared" si="36"/>
        <v>All CBUsOther</v>
      </c>
      <c r="B428" s="233" t="str">
        <f t="shared" si="37"/>
        <v>All CBUsSAVOIR FAIRE</v>
      </c>
      <c r="C428" s="233" t="str">
        <f t="shared" si="38"/>
        <v>All CBUs</v>
      </c>
      <c r="D428" s="233" t="str">
        <f t="shared" si="39"/>
        <v>SAVOIR FAIRE</v>
      </c>
      <c r="E428" s="599"/>
      <c r="F428" s="457" t="s">
        <v>296</v>
      </c>
      <c r="G428" s="51"/>
      <c r="H428" s="51"/>
      <c r="I428" s="51"/>
      <c r="J428" s="51"/>
      <c r="K428" s="51"/>
      <c r="L428" s="48">
        <v>1718.98</v>
      </c>
      <c r="M428" s="51"/>
      <c r="N428" s="48">
        <v>2169.3040000000001</v>
      </c>
      <c r="O428" s="48">
        <v>13700.651</v>
      </c>
      <c r="P428" s="51"/>
      <c r="Q428" s="48">
        <v>3048.8420000000001</v>
      </c>
      <c r="R428" s="51"/>
      <c r="S428" s="48">
        <v>20637.776999999998</v>
      </c>
      <c r="T428" s="456"/>
      <c r="U428" s="456">
        <f t="shared" si="40"/>
        <v>0</v>
      </c>
      <c r="V428" s="231">
        <f t="shared" si="41"/>
        <v>20637.776999999998</v>
      </c>
    </row>
    <row r="429" spans="1:22" ht="13.5" thickBot="1">
      <c r="A429" s="236" t="str">
        <f t="shared" si="36"/>
        <v>All CBUsOther</v>
      </c>
      <c r="B429" s="233" t="str">
        <f t="shared" si="37"/>
        <v>All CBUsSAX</v>
      </c>
      <c r="C429" s="233" t="str">
        <f t="shared" si="38"/>
        <v>All CBUs</v>
      </c>
      <c r="D429" s="233" t="str">
        <f t="shared" si="39"/>
        <v>SAX</v>
      </c>
      <c r="E429" s="599"/>
      <c r="F429" s="457" t="s">
        <v>624</v>
      </c>
      <c r="G429" s="48">
        <v>8.0229999999999997</v>
      </c>
      <c r="H429" s="48">
        <v>13.472</v>
      </c>
      <c r="I429" s="48">
        <v>17.311</v>
      </c>
      <c r="J429" s="51"/>
      <c r="K429" s="51"/>
      <c r="L429" s="51"/>
      <c r="M429" s="51"/>
      <c r="N429" s="51"/>
      <c r="O429" s="51"/>
      <c r="P429" s="51"/>
      <c r="Q429" s="51"/>
      <c r="R429" s="51"/>
      <c r="S429" s="48">
        <v>38.805999999999997</v>
      </c>
      <c r="T429" s="456"/>
      <c r="U429" s="456">
        <f t="shared" si="40"/>
        <v>21.494999999999997</v>
      </c>
      <c r="V429" s="231">
        <f t="shared" si="41"/>
        <v>17.311</v>
      </c>
    </row>
    <row r="430" spans="1:22" ht="13.5" thickBot="1">
      <c r="A430" s="236" t="str">
        <f t="shared" si="36"/>
        <v>All CBUsOther</v>
      </c>
      <c r="B430" s="233" t="str">
        <f t="shared" si="37"/>
        <v>All CBUsSCULPEY</v>
      </c>
      <c r="C430" s="233" t="str">
        <f t="shared" si="38"/>
        <v>All CBUs</v>
      </c>
      <c r="D430" s="233" t="str">
        <f t="shared" si="39"/>
        <v>SCULPEY</v>
      </c>
      <c r="E430" s="599"/>
      <c r="F430" s="457" t="s">
        <v>664</v>
      </c>
      <c r="G430" s="48">
        <v>38399.608</v>
      </c>
      <c r="H430" s="48">
        <v>27096.544999999998</v>
      </c>
      <c r="I430" s="48">
        <v>42624.665000000001</v>
      </c>
      <c r="J430" s="48">
        <v>46598.86</v>
      </c>
      <c r="K430" s="48">
        <v>30033.974999999999</v>
      </c>
      <c r="L430" s="48">
        <v>37347.709000000003</v>
      </c>
      <c r="M430" s="48">
        <v>30024.828000000001</v>
      </c>
      <c r="N430" s="48">
        <v>29468.284</v>
      </c>
      <c r="O430" s="48">
        <v>31685.325000000001</v>
      </c>
      <c r="P430" s="48">
        <v>46827.8</v>
      </c>
      <c r="Q430" s="48">
        <v>37769.500999999997</v>
      </c>
      <c r="R430" s="48">
        <v>42153.370999999999</v>
      </c>
      <c r="S430" s="48">
        <v>440030.47100000002</v>
      </c>
      <c r="T430" s="456"/>
      <c r="U430" s="456">
        <f t="shared" si="40"/>
        <v>65496.152999999998</v>
      </c>
      <c r="V430" s="231">
        <f t="shared" si="41"/>
        <v>374534.31800000003</v>
      </c>
    </row>
    <row r="431" spans="1:22" ht="13.5" thickBot="1">
      <c r="A431" s="236" t="str">
        <f t="shared" si="36"/>
        <v>All CBUsOther</v>
      </c>
      <c r="B431" s="233" t="str">
        <f t="shared" si="37"/>
        <v>All CBUsSEARCH PRESS</v>
      </c>
      <c r="C431" s="233" t="str">
        <f t="shared" si="38"/>
        <v>All CBUs</v>
      </c>
      <c r="D431" s="233" t="str">
        <f t="shared" si="39"/>
        <v>SEARCH PRESS</v>
      </c>
      <c r="E431" s="599"/>
      <c r="F431" s="457" t="s">
        <v>669</v>
      </c>
      <c r="G431" s="48">
        <v>8.532</v>
      </c>
      <c r="H431" s="48">
        <v>29.94</v>
      </c>
      <c r="I431" s="48">
        <v>202.535</v>
      </c>
      <c r="J431" s="48">
        <v>75.021000000000001</v>
      </c>
      <c r="K431" s="48">
        <v>215.886</v>
      </c>
      <c r="L431" s="48">
        <v>1082.934</v>
      </c>
      <c r="M431" s="48">
        <v>636.88300000000004</v>
      </c>
      <c r="N431" s="48">
        <v>27.846</v>
      </c>
      <c r="O431" s="48">
        <v>29.7</v>
      </c>
      <c r="P431" s="48">
        <v>24.75</v>
      </c>
      <c r="Q431" s="48">
        <v>18.882000000000001</v>
      </c>
      <c r="R431" s="48">
        <v>50.896000000000001</v>
      </c>
      <c r="S431" s="48">
        <v>2403.8049999999998</v>
      </c>
      <c r="T431" s="456"/>
      <c r="U431" s="456">
        <f t="shared" si="40"/>
        <v>38.472000000000001</v>
      </c>
      <c r="V431" s="231">
        <f t="shared" si="41"/>
        <v>2365.3329999999996</v>
      </c>
    </row>
    <row r="432" spans="1:22" ht="13.5" thickBot="1">
      <c r="A432" s="236" t="str">
        <f t="shared" si="36"/>
        <v>All CBUsOther</v>
      </c>
      <c r="B432" s="233" t="str">
        <f t="shared" si="37"/>
        <v>All CBUsSLATER HARRISON</v>
      </c>
      <c r="C432" s="233" t="str">
        <f t="shared" si="38"/>
        <v>All CBUs</v>
      </c>
      <c r="D432" s="233" t="str">
        <f t="shared" si="39"/>
        <v>SLATER HARRISON</v>
      </c>
      <c r="E432" s="599"/>
      <c r="F432" s="457" t="s">
        <v>625</v>
      </c>
      <c r="G432" s="48">
        <v>47384.072</v>
      </c>
      <c r="H432" s="48">
        <v>34167.642999999996</v>
      </c>
      <c r="I432" s="48">
        <v>33898.982000000004</v>
      </c>
      <c r="J432" s="48">
        <v>41571.127999999997</v>
      </c>
      <c r="K432" s="48">
        <v>38470.794999999998</v>
      </c>
      <c r="L432" s="48">
        <v>32728.258999999998</v>
      </c>
      <c r="M432" s="48">
        <v>32398.949000000001</v>
      </c>
      <c r="N432" s="48">
        <v>27982.694</v>
      </c>
      <c r="O432" s="48">
        <v>32491.830999999998</v>
      </c>
      <c r="P432" s="48">
        <v>39927.464999999997</v>
      </c>
      <c r="Q432" s="48">
        <v>38902.514999999999</v>
      </c>
      <c r="R432" s="48">
        <v>29245.200000000001</v>
      </c>
      <c r="S432" s="48">
        <v>429169.533</v>
      </c>
      <c r="T432" s="456"/>
      <c r="U432" s="456">
        <f t="shared" si="40"/>
        <v>81551.714999999997</v>
      </c>
      <c r="V432" s="231">
        <f t="shared" si="41"/>
        <v>347617.81799999997</v>
      </c>
    </row>
    <row r="433" spans="1:22" ht="13.5" thickBot="1">
      <c r="A433" s="236" t="str">
        <f t="shared" si="36"/>
        <v>All CBUsSNAZAROO</v>
      </c>
      <c r="B433" s="233" t="str">
        <f t="shared" si="37"/>
        <v>All CBUsSNAZAROO</v>
      </c>
      <c r="C433" s="233" t="str">
        <f t="shared" si="38"/>
        <v>All CBUs</v>
      </c>
      <c r="D433" s="233" t="str">
        <f t="shared" si="39"/>
        <v>SNAZAROO</v>
      </c>
      <c r="E433" s="599"/>
      <c r="F433" s="457" t="s">
        <v>101</v>
      </c>
      <c r="G433" s="48">
        <v>359084.473</v>
      </c>
      <c r="H433" s="48">
        <v>675788.88899999997</v>
      </c>
      <c r="I433" s="48">
        <v>685051.5</v>
      </c>
      <c r="J433" s="48">
        <v>615108.804</v>
      </c>
      <c r="K433" s="48">
        <v>707692.41599999997</v>
      </c>
      <c r="L433" s="48">
        <v>657844.897</v>
      </c>
      <c r="M433" s="48">
        <v>865080.875</v>
      </c>
      <c r="N433" s="48">
        <v>962590.66899999999</v>
      </c>
      <c r="O433" s="48">
        <v>1330738.8319999999</v>
      </c>
      <c r="P433" s="48">
        <v>1072387.9920000001</v>
      </c>
      <c r="Q433" s="48">
        <v>712952.07499999995</v>
      </c>
      <c r="R433" s="48">
        <v>484893.57400000002</v>
      </c>
      <c r="S433" s="48">
        <v>9129214.9959999993</v>
      </c>
      <c r="T433" s="456"/>
      <c r="U433" s="456">
        <f t="shared" si="40"/>
        <v>1034873.362</v>
      </c>
      <c r="V433" s="231">
        <f t="shared" si="41"/>
        <v>8094341.6339999996</v>
      </c>
    </row>
    <row r="434" spans="1:22" ht="13.5" thickBot="1">
      <c r="A434" s="236" t="str">
        <f t="shared" si="36"/>
        <v>All CBUsOther</v>
      </c>
      <c r="B434" s="233" t="str">
        <f t="shared" si="37"/>
        <v>All CBUsSTAPLES</v>
      </c>
      <c r="C434" s="233" t="str">
        <f t="shared" si="38"/>
        <v>All CBUs</v>
      </c>
      <c r="D434" s="233" t="str">
        <f t="shared" si="39"/>
        <v>STAPLES</v>
      </c>
      <c r="E434" s="599"/>
      <c r="F434" s="457" t="s">
        <v>659</v>
      </c>
      <c r="G434" s="48">
        <v>3519.6219999999998</v>
      </c>
      <c r="H434" s="48">
        <v>2613.4549999999999</v>
      </c>
      <c r="I434" s="48">
        <v>3936.49</v>
      </c>
      <c r="J434" s="48">
        <v>1328.4929999999999</v>
      </c>
      <c r="K434" s="48">
        <v>1045.0820000000001</v>
      </c>
      <c r="L434" s="51"/>
      <c r="M434" s="48">
        <v>890.64</v>
      </c>
      <c r="N434" s="48">
        <v>5507.2889999999998</v>
      </c>
      <c r="O434" s="51"/>
      <c r="P434" s="48">
        <v>6349.66</v>
      </c>
      <c r="Q434" s="48">
        <v>8895.0069999999996</v>
      </c>
      <c r="R434" s="48">
        <v>683.35900000000004</v>
      </c>
      <c r="S434" s="48">
        <v>34769.097000000002</v>
      </c>
      <c r="T434" s="456"/>
      <c r="U434" s="456">
        <f t="shared" si="40"/>
        <v>6133.0769999999993</v>
      </c>
      <c r="V434" s="231">
        <f t="shared" si="41"/>
        <v>28636.020000000004</v>
      </c>
    </row>
    <row r="435" spans="1:22" ht="13.5" thickBot="1">
      <c r="A435" s="236" t="str">
        <f t="shared" si="36"/>
        <v>All CBUsOther</v>
      </c>
      <c r="B435" s="233" t="str">
        <f t="shared" si="37"/>
        <v>All CBUsSTODDARD</v>
      </c>
      <c r="C435" s="233" t="str">
        <f t="shared" si="38"/>
        <v>All CBUs</v>
      </c>
      <c r="D435" s="233" t="str">
        <f t="shared" si="39"/>
        <v>STODDARD</v>
      </c>
      <c r="E435" s="599"/>
      <c r="F435" s="457" t="s">
        <v>634</v>
      </c>
      <c r="G435" s="48">
        <v>883.85</v>
      </c>
      <c r="H435" s="48">
        <v>1035.54</v>
      </c>
      <c r="I435" s="48">
        <v>1079.57</v>
      </c>
      <c r="J435" s="48">
        <v>1293.26</v>
      </c>
      <c r="K435" s="48">
        <v>1257.48</v>
      </c>
      <c r="L435" s="48">
        <v>542.75</v>
      </c>
      <c r="M435" s="48">
        <v>1456.71</v>
      </c>
      <c r="N435" s="51"/>
      <c r="O435" s="48">
        <v>1618.8</v>
      </c>
      <c r="P435" s="48">
        <v>209.3</v>
      </c>
      <c r="Q435" s="48">
        <v>1034.6400000000001</v>
      </c>
      <c r="R435" s="51"/>
      <c r="S435" s="48">
        <v>10411.9</v>
      </c>
      <c r="T435" s="456"/>
      <c r="U435" s="456">
        <f t="shared" si="40"/>
        <v>1919.3899999999999</v>
      </c>
      <c r="V435" s="231">
        <f t="shared" si="41"/>
        <v>8492.51</v>
      </c>
    </row>
    <row r="436" spans="1:22" ht="13.5" thickBot="1">
      <c r="A436" s="236" t="str">
        <f t="shared" si="36"/>
        <v>All CBUsOther</v>
      </c>
      <c r="B436" s="233" t="str">
        <f t="shared" si="37"/>
        <v>All CBUsT KEYA</v>
      </c>
      <c r="C436" s="233" t="str">
        <f t="shared" si="38"/>
        <v>All CBUs</v>
      </c>
      <c r="D436" s="233" t="str">
        <f t="shared" si="39"/>
        <v>T KEYA</v>
      </c>
      <c r="E436" s="599"/>
      <c r="F436" s="457" t="s">
        <v>641</v>
      </c>
      <c r="G436" s="48">
        <v>28788.947</v>
      </c>
      <c r="H436" s="48">
        <v>53558.707999999999</v>
      </c>
      <c r="I436" s="48">
        <v>11228.968999999999</v>
      </c>
      <c r="J436" s="48">
        <v>68307.377999999997</v>
      </c>
      <c r="K436" s="48">
        <v>3984.8850000000002</v>
      </c>
      <c r="L436" s="48">
        <v>4357.6440000000002</v>
      </c>
      <c r="M436" s="48">
        <v>56470.516000000003</v>
      </c>
      <c r="N436" s="48">
        <v>23174.413</v>
      </c>
      <c r="O436" s="48">
        <v>17157.583999999999</v>
      </c>
      <c r="P436" s="48">
        <v>21743.994999999999</v>
      </c>
      <c r="Q436" s="48">
        <v>27306.460999999999</v>
      </c>
      <c r="R436" s="48">
        <v>38145.502999999997</v>
      </c>
      <c r="S436" s="48">
        <v>354225.00300000003</v>
      </c>
      <c r="T436" s="456"/>
      <c r="U436" s="456">
        <f t="shared" si="40"/>
        <v>82347.654999999999</v>
      </c>
      <c r="V436" s="231">
        <f t="shared" si="41"/>
        <v>271877.348</v>
      </c>
    </row>
    <row r="437" spans="1:22" ht="13.5" thickBot="1">
      <c r="A437" s="236" t="str">
        <f t="shared" si="36"/>
        <v>All CBUsOther</v>
      </c>
      <c r="B437" s="233" t="str">
        <f t="shared" si="37"/>
        <v>All CBUsTEACHING ART</v>
      </c>
      <c r="C437" s="233" t="str">
        <f t="shared" si="38"/>
        <v>All CBUs</v>
      </c>
      <c r="D437" s="233" t="str">
        <f t="shared" si="39"/>
        <v>TEACHING ART</v>
      </c>
      <c r="E437" s="599"/>
      <c r="F437" s="457" t="s">
        <v>303</v>
      </c>
      <c r="G437" s="51"/>
      <c r="H437" s="48">
        <v>2790.85</v>
      </c>
      <c r="I437" s="48">
        <v>392.08</v>
      </c>
      <c r="J437" s="48">
        <v>1600</v>
      </c>
      <c r="K437" s="51"/>
      <c r="L437" s="48">
        <v>1809.51</v>
      </c>
      <c r="M437" s="48">
        <v>941.52</v>
      </c>
      <c r="N437" s="48">
        <v>1341.9</v>
      </c>
      <c r="O437" s="51"/>
      <c r="P437" s="48">
        <v>2973.68</v>
      </c>
      <c r="Q437" s="48">
        <v>1522.24</v>
      </c>
      <c r="R437" s="51"/>
      <c r="S437" s="48">
        <v>13371.78</v>
      </c>
      <c r="T437" s="456"/>
      <c r="U437" s="456">
        <f t="shared" si="40"/>
        <v>2790.85</v>
      </c>
      <c r="V437" s="231">
        <f t="shared" si="41"/>
        <v>10580.93</v>
      </c>
    </row>
    <row r="438" spans="1:22" ht="13.5" thickBot="1">
      <c r="A438" s="236" t="str">
        <f t="shared" si="36"/>
        <v>All CBUsOther</v>
      </c>
      <c r="B438" s="233" t="str">
        <f t="shared" si="37"/>
        <v>All CBUsTERRY HARRISON</v>
      </c>
      <c r="C438" s="233" t="str">
        <f t="shared" si="38"/>
        <v>All CBUs</v>
      </c>
      <c r="D438" s="233" t="str">
        <f t="shared" si="39"/>
        <v>TERRY HARRISON</v>
      </c>
      <c r="E438" s="599"/>
      <c r="F438" s="457" t="s">
        <v>302</v>
      </c>
      <c r="G438" s="48">
        <v>86.5</v>
      </c>
      <c r="H438" s="48">
        <v>1507.68</v>
      </c>
      <c r="I438" s="48">
        <v>7939.25</v>
      </c>
      <c r="J438" s="51"/>
      <c r="K438" s="48">
        <v>4962.12</v>
      </c>
      <c r="L438" s="48">
        <v>3650.04</v>
      </c>
      <c r="M438" s="48">
        <v>2398.34</v>
      </c>
      <c r="N438" s="48">
        <v>94.9</v>
      </c>
      <c r="O438" s="48">
        <v>1026.43</v>
      </c>
      <c r="P438" s="48">
        <v>1151.8</v>
      </c>
      <c r="Q438" s="48">
        <v>1459.5</v>
      </c>
      <c r="R438" s="51"/>
      <c r="S438" s="48">
        <v>24276.560000000001</v>
      </c>
      <c r="T438" s="456"/>
      <c r="U438" s="456">
        <f t="shared" si="40"/>
        <v>1594.18</v>
      </c>
      <c r="V438" s="231">
        <f t="shared" si="41"/>
        <v>22682.38</v>
      </c>
    </row>
    <row r="439" spans="1:22" ht="13.5" thickBot="1">
      <c r="A439" s="236" t="str">
        <f t="shared" si="36"/>
        <v>All CBUsOther</v>
      </c>
      <c r="B439" s="233" t="str">
        <f t="shared" si="37"/>
        <v>All CBUsTULIP</v>
      </c>
      <c r="C439" s="233" t="str">
        <f t="shared" si="38"/>
        <v>All CBUs</v>
      </c>
      <c r="D439" s="233" t="str">
        <f t="shared" si="39"/>
        <v>TULIP</v>
      </c>
      <c r="E439" s="599"/>
      <c r="F439" s="457" t="s">
        <v>598</v>
      </c>
      <c r="G439" s="48">
        <v>15338.775</v>
      </c>
      <c r="H439" s="48">
        <v>18210.027999999998</v>
      </c>
      <c r="I439" s="48">
        <v>20130.904999999999</v>
      </c>
      <c r="J439" s="48">
        <v>27102.882000000001</v>
      </c>
      <c r="K439" s="48">
        <v>15387.396000000001</v>
      </c>
      <c r="L439" s="48">
        <v>18237.945</v>
      </c>
      <c r="M439" s="48">
        <v>2148.4229999999998</v>
      </c>
      <c r="N439" s="48">
        <v>40.173000000000002</v>
      </c>
      <c r="O439" s="48">
        <v>272.53100000000001</v>
      </c>
      <c r="P439" s="48">
        <v>68.284000000000006</v>
      </c>
      <c r="Q439" s="48">
        <v>13.728999999999999</v>
      </c>
      <c r="R439" s="48">
        <v>1403.06</v>
      </c>
      <c r="S439" s="48">
        <v>118354.13099999999</v>
      </c>
      <c r="T439" s="456"/>
      <c r="U439" s="456">
        <f t="shared" si="40"/>
        <v>33548.803</v>
      </c>
      <c r="V439" s="231">
        <f t="shared" si="41"/>
        <v>84805.327999999994</v>
      </c>
    </row>
    <row r="440" spans="1:22" ht="13.5" thickBot="1">
      <c r="A440" s="236" t="str">
        <f t="shared" si="36"/>
        <v>All CBUsOther</v>
      </c>
      <c r="B440" s="233" t="str">
        <f t="shared" si="37"/>
        <v>All CBUsUNKNOWN</v>
      </c>
      <c r="C440" s="233" t="str">
        <f t="shared" si="38"/>
        <v>All CBUs</v>
      </c>
      <c r="D440" s="233" t="str">
        <f t="shared" si="39"/>
        <v>UNKNOWN</v>
      </c>
      <c r="E440" s="599"/>
      <c r="F440" s="457" t="s">
        <v>635</v>
      </c>
      <c r="G440" s="48">
        <v>0</v>
      </c>
      <c r="H440" s="48">
        <v>0</v>
      </c>
      <c r="I440" s="48">
        <v>555</v>
      </c>
      <c r="J440" s="48">
        <v>0</v>
      </c>
      <c r="K440" s="48">
        <v>0</v>
      </c>
      <c r="L440" s="48">
        <v>0</v>
      </c>
      <c r="M440" s="51"/>
      <c r="N440" s="48">
        <v>0</v>
      </c>
      <c r="O440" s="48">
        <v>0</v>
      </c>
      <c r="P440" s="51"/>
      <c r="Q440" s="48">
        <v>0</v>
      </c>
      <c r="R440" s="48">
        <v>0</v>
      </c>
      <c r="S440" s="48">
        <v>555</v>
      </c>
      <c r="T440" s="456"/>
      <c r="U440" s="456">
        <f t="shared" si="40"/>
        <v>0</v>
      </c>
      <c r="V440" s="231">
        <f t="shared" si="41"/>
        <v>555</v>
      </c>
    </row>
    <row r="441" spans="1:22" ht="13.5" thickBot="1">
      <c r="A441" s="236" t="str">
        <f t="shared" si="36"/>
        <v>All CBUsOther</v>
      </c>
      <c r="B441" s="233" t="str">
        <f t="shared" si="37"/>
        <v>All CBUsUTRECHT</v>
      </c>
      <c r="C441" s="233" t="str">
        <f t="shared" si="38"/>
        <v>All CBUs</v>
      </c>
      <c r="D441" s="233" t="str">
        <f t="shared" si="39"/>
        <v>UTRECHT</v>
      </c>
      <c r="E441" s="599"/>
      <c r="F441" s="457" t="s">
        <v>662</v>
      </c>
      <c r="G441" s="51"/>
      <c r="H441" s="51"/>
      <c r="I441" s="51"/>
      <c r="J441" s="51"/>
      <c r="K441" s="51"/>
      <c r="L441" s="48">
        <v>10654.130999999999</v>
      </c>
      <c r="M441" s="51"/>
      <c r="N441" s="51"/>
      <c r="O441" s="51"/>
      <c r="P441" s="51"/>
      <c r="Q441" s="51"/>
      <c r="R441" s="51"/>
      <c r="S441" s="48">
        <v>10654.130999999999</v>
      </c>
      <c r="T441" s="456"/>
      <c r="U441" s="456">
        <f t="shared" si="40"/>
        <v>0</v>
      </c>
      <c r="V441" s="231">
        <f t="shared" si="41"/>
        <v>10654.130999999999</v>
      </c>
    </row>
    <row r="442" spans="1:22" ht="13.5" thickBot="1">
      <c r="A442" s="236" t="str">
        <f t="shared" si="36"/>
        <v>All CBUsOther</v>
      </c>
      <c r="B442" s="233" t="str">
        <f t="shared" si="37"/>
        <v>All CBUsVALSPAR</v>
      </c>
      <c r="C442" s="233" t="str">
        <f t="shared" si="38"/>
        <v>All CBUs</v>
      </c>
      <c r="D442" s="233" t="str">
        <f t="shared" si="39"/>
        <v>VALSPAR</v>
      </c>
      <c r="E442" s="599"/>
      <c r="F442" s="457" t="s">
        <v>298</v>
      </c>
      <c r="G442" s="51"/>
      <c r="H442" s="51"/>
      <c r="I442" s="48">
        <v>8549.3250000000007</v>
      </c>
      <c r="J442" s="48">
        <v>25407.873</v>
      </c>
      <c r="K442" s="48">
        <v>17344.191999999999</v>
      </c>
      <c r="L442" s="48">
        <v>24280.35</v>
      </c>
      <c r="M442" s="48">
        <v>12033.406000000001</v>
      </c>
      <c r="N442" s="48">
        <v>3300.3710000000001</v>
      </c>
      <c r="O442" s="48">
        <v>138141.666</v>
      </c>
      <c r="P442" s="51"/>
      <c r="Q442" s="51"/>
      <c r="R442" s="51"/>
      <c r="S442" s="48">
        <v>229057.18299999999</v>
      </c>
      <c r="T442" s="456"/>
      <c r="U442" s="456">
        <f t="shared" si="40"/>
        <v>0</v>
      </c>
      <c r="V442" s="231">
        <f t="shared" si="41"/>
        <v>229057.18299999999</v>
      </c>
    </row>
    <row r="443" spans="1:22" ht="13.5" thickBot="1">
      <c r="A443" s="236" t="str">
        <f t="shared" si="36"/>
        <v>All CBUsOther</v>
      </c>
      <c r="B443" s="233" t="str">
        <f t="shared" si="37"/>
        <v>All CBUsVAN EYCK</v>
      </c>
      <c r="C443" s="233" t="str">
        <f t="shared" si="38"/>
        <v>All CBUs</v>
      </c>
      <c r="D443" s="233" t="str">
        <f t="shared" si="39"/>
        <v>VAN EYCK</v>
      </c>
      <c r="E443" s="599"/>
      <c r="F443" s="457" t="s">
        <v>626</v>
      </c>
      <c r="G443" s="48">
        <v>85380.008000000002</v>
      </c>
      <c r="H443" s="48">
        <v>186247.22399999999</v>
      </c>
      <c r="I443" s="48">
        <v>103685.215</v>
      </c>
      <c r="J443" s="48">
        <v>22297.896000000001</v>
      </c>
      <c r="K443" s="48">
        <v>117780.85</v>
      </c>
      <c r="L443" s="48">
        <v>12822.813</v>
      </c>
      <c r="M443" s="51"/>
      <c r="N443" s="51"/>
      <c r="O443" s="48">
        <v>166872.258</v>
      </c>
      <c r="P443" s="48">
        <v>193669.65</v>
      </c>
      <c r="Q443" s="48">
        <v>93667.513000000006</v>
      </c>
      <c r="R443" s="48">
        <v>16232.602999999999</v>
      </c>
      <c r="S443" s="48">
        <v>998656.03</v>
      </c>
      <c r="T443" s="456"/>
      <c r="U443" s="456">
        <f t="shared" si="40"/>
        <v>271627.23199999996</v>
      </c>
      <c r="V443" s="231">
        <f t="shared" si="41"/>
        <v>727028.79800000007</v>
      </c>
    </row>
    <row r="444" spans="1:22" ht="13.5" thickBot="1">
      <c r="A444" s="236" t="str">
        <f t="shared" si="36"/>
        <v>All CBUsOther</v>
      </c>
      <c r="B444" s="233" t="str">
        <f t="shared" si="37"/>
        <v>All CBUsVERMEER</v>
      </c>
      <c r="C444" s="233" t="str">
        <f t="shared" si="38"/>
        <v>All CBUs</v>
      </c>
      <c r="D444" s="233" t="str">
        <f t="shared" si="39"/>
        <v>VERMEER</v>
      </c>
      <c r="E444" s="599"/>
      <c r="F444" s="457" t="s">
        <v>627</v>
      </c>
      <c r="G444" s="51"/>
      <c r="H444" s="51"/>
      <c r="I444" s="48">
        <v>1960.547</v>
      </c>
      <c r="J444" s="51"/>
      <c r="K444" s="51"/>
      <c r="L444" s="51"/>
      <c r="M444" s="51"/>
      <c r="N444" s="51"/>
      <c r="O444" s="51"/>
      <c r="P444" s="51"/>
      <c r="Q444" s="51"/>
      <c r="R444" s="51"/>
      <c r="S444" s="48">
        <v>1960.547</v>
      </c>
      <c r="T444" s="456"/>
      <c r="U444" s="456">
        <f t="shared" si="40"/>
        <v>0</v>
      </c>
      <c r="V444" s="231">
        <f t="shared" si="41"/>
        <v>1960.547</v>
      </c>
    </row>
    <row r="445" spans="1:22" ht="13.5" thickBot="1">
      <c r="A445" s="236" t="str">
        <f t="shared" si="36"/>
        <v>All CBUsOther</v>
      </c>
      <c r="B445" s="233" t="str">
        <f t="shared" si="37"/>
        <v>All CBUsWALTER FOSTER</v>
      </c>
      <c r="C445" s="233" t="str">
        <f t="shared" si="38"/>
        <v>All CBUs</v>
      </c>
      <c r="D445" s="233" t="str">
        <f t="shared" si="39"/>
        <v>WALTER FOSTER</v>
      </c>
      <c r="E445" s="599"/>
      <c r="F445" s="457" t="s">
        <v>660</v>
      </c>
      <c r="G445" s="48">
        <v>2557.027</v>
      </c>
      <c r="H445" s="48">
        <v>1137.319</v>
      </c>
      <c r="I445" s="48">
        <v>419.99</v>
      </c>
      <c r="J445" s="48">
        <v>957.92399999999998</v>
      </c>
      <c r="K445" s="48">
        <v>2862.4609999999998</v>
      </c>
      <c r="L445" s="48">
        <v>1039.037</v>
      </c>
      <c r="M445" s="48">
        <v>1189.413</v>
      </c>
      <c r="N445" s="48">
        <v>1066.9269999999999</v>
      </c>
      <c r="O445" s="48">
        <v>1015.2</v>
      </c>
      <c r="P445" s="48">
        <v>1109.2149999999999</v>
      </c>
      <c r="Q445" s="48">
        <v>1305.548</v>
      </c>
      <c r="R445" s="48">
        <v>1387.2739999999999</v>
      </c>
      <c r="S445" s="48">
        <v>16047.334999999999</v>
      </c>
      <c r="T445" s="456"/>
      <c r="U445" s="456">
        <f t="shared" si="40"/>
        <v>3694.346</v>
      </c>
      <c r="V445" s="231">
        <f t="shared" si="41"/>
        <v>12352.989</v>
      </c>
    </row>
    <row r="446" spans="1:22" ht="13.5" thickBot="1">
      <c r="A446" s="236" t="str">
        <f t="shared" si="36"/>
        <v>All CBUsOther</v>
      </c>
      <c r="B446" s="233" t="str">
        <f t="shared" si="37"/>
        <v>All CBUsWEST DESIGN</v>
      </c>
      <c r="C446" s="233" t="str">
        <f t="shared" si="38"/>
        <v>All CBUs</v>
      </c>
      <c r="D446" s="233" t="str">
        <f t="shared" si="39"/>
        <v>WEST DESIGN</v>
      </c>
      <c r="E446" s="599"/>
      <c r="F446" s="457" t="s">
        <v>636</v>
      </c>
      <c r="G446" s="48">
        <v>2452.48</v>
      </c>
      <c r="H446" s="48">
        <v>13952.57</v>
      </c>
      <c r="I446" s="48">
        <v>22270.92</v>
      </c>
      <c r="J446" s="48">
        <v>6543.72</v>
      </c>
      <c r="K446" s="48">
        <v>10432.4</v>
      </c>
      <c r="L446" s="48">
        <v>41935.58</v>
      </c>
      <c r="M446" s="48">
        <v>14684.81</v>
      </c>
      <c r="N446" s="48">
        <v>10987.22</v>
      </c>
      <c r="O446" s="48">
        <v>5258.91</v>
      </c>
      <c r="P446" s="48">
        <v>4157.55</v>
      </c>
      <c r="Q446" s="48">
        <v>3970.26</v>
      </c>
      <c r="R446" s="48">
        <v>4432.8</v>
      </c>
      <c r="S446" s="48">
        <v>141079.22</v>
      </c>
      <c r="T446" s="456"/>
      <c r="U446" s="456">
        <f t="shared" si="40"/>
        <v>16405.05</v>
      </c>
      <c r="V446" s="231">
        <f t="shared" si="41"/>
        <v>124674.17</v>
      </c>
    </row>
    <row r="447" spans="1:22" ht="13.5" thickBot="1">
      <c r="A447" s="236" t="str">
        <f t="shared" si="36"/>
        <v>All CBUsOther</v>
      </c>
      <c r="B447" s="233" t="str">
        <f t="shared" si="37"/>
        <v>All CBUsWH SMITH</v>
      </c>
      <c r="C447" s="233" t="str">
        <f t="shared" si="38"/>
        <v>All CBUs</v>
      </c>
      <c r="D447" s="233" t="str">
        <f t="shared" si="39"/>
        <v>WH SMITH</v>
      </c>
      <c r="E447" s="599"/>
      <c r="F447" s="457" t="s">
        <v>670</v>
      </c>
      <c r="G447" s="48">
        <v>9950.52</v>
      </c>
      <c r="H447" s="48">
        <v>15246.67</v>
      </c>
      <c r="I447" s="48">
        <v>17243.150000000001</v>
      </c>
      <c r="J447" s="48">
        <v>22101.72</v>
      </c>
      <c r="K447" s="48">
        <v>18751.32</v>
      </c>
      <c r="L447" s="48">
        <v>88553.84</v>
      </c>
      <c r="M447" s="48">
        <v>30016.26</v>
      </c>
      <c r="N447" s="48">
        <v>5440.8</v>
      </c>
      <c r="O447" s="48">
        <v>6584.16</v>
      </c>
      <c r="P447" s="48">
        <v>19839.78</v>
      </c>
      <c r="Q447" s="48">
        <v>3589.2</v>
      </c>
      <c r="R447" s="48">
        <v>9055.92</v>
      </c>
      <c r="S447" s="48">
        <v>246373.34</v>
      </c>
      <c r="T447" s="456"/>
      <c r="U447" s="456">
        <f t="shared" si="40"/>
        <v>25197.190000000002</v>
      </c>
      <c r="V447" s="231">
        <f t="shared" si="41"/>
        <v>221176.15</v>
      </c>
    </row>
    <row r="448" spans="1:22" ht="13.5" thickBot="1">
      <c r="A448" s="236" t="str">
        <f t="shared" si="36"/>
        <v>All CBUsWINSOR &amp; NEWTON</v>
      </c>
      <c r="B448" s="233" t="str">
        <f t="shared" si="37"/>
        <v>All CBUsWINSOR &amp; NEWTON</v>
      </c>
      <c r="C448" s="233" t="str">
        <f t="shared" si="38"/>
        <v>All CBUs</v>
      </c>
      <c r="D448" s="233" t="str">
        <f t="shared" si="39"/>
        <v>WINSOR &amp; NEWTON</v>
      </c>
      <c r="E448" s="599"/>
      <c r="F448" s="457" t="s">
        <v>68</v>
      </c>
      <c r="G448" s="48">
        <v>2997930.798</v>
      </c>
      <c r="H448" s="48">
        <v>3701064.7439999902</v>
      </c>
      <c r="I448" s="48">
        <v>3523035.2480000001</v>
      </c>
      <c r="J448" s="48">
        <v>3383752.4070000001</v>
      </c>
      <c r="K448" s="48">
        <v>3438608.2179999999</v>
      </c>
      <c r="L448" s="48">
        <v>3845012.4240000001</v>
      </c>
      <c r="M448" s="48">
        <v>3717806.023</v>
      </c>
      <c r="N448" s="48">
        <v>3611215.105</v>
      </c>
      <c r="O448" s="48">
        <v>4465014.1919999998</v>
      </c>
      <c r="P448" s="48">
        <v>4889500.9620000003</v>
      </c>
      <c r="Q448" s="48">
        <v>3654835.548</v>
      </c>
      <c r="R448" s="48">
        <v>4566838.648</v>
      </c>
      <c r="S448" s="48">
        <v>45794614.317000002</v>
      </c>
      <c r="T448" s="456"/>
      <c r="U448" s="456">
        <f t="shared" si="40"/>
        <v>6698995.5419999901</v>
      </c>
      <c r="V448" s="231">
        <f t="shared" si="41"/>
        <v>39095618.775000013</v>
      </c>
    </row>
    <row r="449" spans="1:22" ht="13.5" thickBot="1">
      <c r="A449" s="236" t="str">
        <f t="shared" si="36"/>
        <v>All CBUsOther</v>
      </c>
      <c r="B449" s="233" t="str">
        <f t="shared" si="37"/>
        <v>All CBUsXACTO</v>
      </c>
      <c r="C449" s="233" t="str">
        <f t="shared" si="38"/>
        <v>All CBUs</v>
      </c>
      <c r="D449" s="233" t="str">
        <f t="shared" si="39"/>
        <v>XACTO</v>
      </c>
      <c r="E449" s="599"/>
      <c r="F449" s="457" t="s">
        <v>628</v>
      </c>
      <c r="G449" s="48">
        <v>1302.653</v>
      </c>
      <c r="H449" s="48">
        <v>1120.2470000000001</v>
      </c>
      <c r="I449" s="48">
        <v>527.53800000000001</v>
      </c>
      <c r="J449" s="48">
        <v>903.77800000000002</v>
      </c>
      <c r="K449" s="48">
        <v>497.851</v>
      </c>
      <c r="L449" s="48">
        <v>489.23899999999998</v>
      </c>
      <c r="M449" s="48">
        <v>1128.6400000000001</v>
      </c>
      <c r="N449" s="48">
        <v>1079.729</v>
      </c>
      <c r="O449" s="48">
        <v>841.24800000000005</v>
      </c>
      <c r="P449" s="48">
        <v>547.399</v>
      </c>
      <c r="Q449" s="48">
        <v>452.745</v>
      </c>
      <c r="R449" s="48">
        <v>645.84100000000001</v>
      </c>
      <c r="S449" s="48">
        <v>9536.9079999999994</v>
      </c>
      <c r="T449" s="456"/>
      <c r="U449" s="456">
        <f t="shared" si="40"/>
        <v>2422.9</v>
      </c>
      <c r="V449" s="231">
        <f t="shared" si="41"/>
        <v>7114.0079999999998</v>
      </c>
    </row>
    <row r="450" spans="1:22" ht="13.5" thickBot="1">
      <c r="A450" s="236" t="str">
        <f t="shared" si="36"/>
        <v xml:space="preserve">All CBUs </v>
      </c>
      <c r="B450" s="233" t="str">
        <f t="shared" si="37"/>
        <v>All CBUsAll Brands</v>
      </c>
      <c r="C450" s="233" t="str">
        <f t="shared" si="38"/>
        <v>All CBUs</v>
      </c>
      <c r="D450" s="233" t="str">
        <f t="shared" si="39"/>
        <v>All Brands</v>
      </c>
      <c r="E450" s="600"/>
      <c r="F450" s="457" t="s">
        <v>599</v>
      </c>
      <c r="G450" s="48">
        <v>8489929.9000000004</v>
      </c>
      <c r="H450" s="48">
        <v>10284718.42</v>
      </c>
      <c r="I450" s="48">
        <v>9940239.3949999902</v>
      </c>
      <c r="J450" s="48">
        <v>10530822.922</v>
      </c>
      <c r="K450" s="48">
        <v>10152673.348999999</v>
      </c>
      <c r="L450" s="48">
        <v>11278884.384</v>
      </c>
      <c r="M450" s="48">
        <v>11442495.989</v>
      </c>
      <c r="N450" s="48">
        <v>9972752.0120000001</v>
      </c>
      <c r="O450" s="48">
        <v>13074782.579</v>
      </c>
      <c r="P450" s="48">
        <v>12616786.681</v>
      </c>
      <c r="Q450" s="48">
        <v>10478355.199999999</v>
      </c>
      <c r="R450" s="48">
        <v>11521673.436000001</v>
      </c>
      <c r="S450" s="48">
        <v>129784114.267</v>
      </c>
      <c r="T450" s="456"/>
      <c r="U450" s="456">
        <f t="shared" si="40"/>
        <v>18774648.32</v>
      </c>
      <c r="V450" s="231">
        <f t="shared" si="41"/>
        <v>111009465.947</v>
      </c>
    </row>
    <row r="451" spans="1:22">
      <c r="A451" s="236" t="str">
        <f t="shared" si="36"/>
        <v xml:space="preserve">42066 </v>
      </c>
      <c r="B451" s="233" t="str">
        <f t="shared" si="37"/>
        <v>42066All Brands</v>
      </c>
      <c r="C451" s="233">
        <f t="shared" si="38"/>
        <v>42066</v>
      </c>
      <c r="D451" s="233" t="str">
        <f t="shared" si="39"/>
        <v>All Brands</v>
      </c>
      <c r="E451" s="590">
        <v>42066</v>
      </c>
      <c r="F451" s="601"/>
      <c r="G451" s="601"/>
      <c r="H451" s="601"/>
      <c r="I451" s="601"/>
      <c r="J451" s="587" t="s">
        <v>671</v>
      </c>
      <c r="K451" s="601"/>
      <c r="L451" s="601"/>
      <c r="M451" s="601"/>
      <c r="N451" s="601"/>
      <c r="O451" s="586">
        <v>0.65131943999999997</v>
      </c>
      <c r="P451" s="601"/>
      <c r="Q451" s="601"/>
      <c r="R451" s="601"/>
      <c r="S451" s="601"/>
      <c r="T451" s="456"/>
      <c r="U451" s="456"/>
      <c r="V451" s="456"/>
    </row>
  </sheetData>
  <mergeCells count="24">
    <mergeCell ref="O451:S451"/>
    <mergeCell ref="E327:E333"/>
    <mergeCell ref="E334:E354"/>
    <mergeCell ref="E355:E450"/>
    <mergeCell ref="E451:I451"/>
    <mergeCell ref="J451:N451"/>
    <mergeCell ref="E316:E326"/>
    <mergeCell ref="E130:E138"/>
    <mergeCell ref="E139:E145"/>
    <mergeCell ref="E146:E170"/>
    <mergeCell ref="E171:E181"/>
    <mergeCell ref="E182:E198"/>
    <mergeCell ref="E199:E211"/>
    <mergeCell ref="E212:E224"/>
    <mergeCell ref="E225:E253"/>
    <mergeCell ref="E254:E274"/>
    <mergeCell ref="E275:E290"/>
    <mergeCell ref="E291:E315"/>
    <mergeCell ref="E116:E129"/>
    <mergeCell ref="E3:F3"/>
    <mergeCell ref="E4:E18"/>
    <mergeCell ref="E19:E61"/>
    <mergeCell ref="E62:E80"/>
    <mergeCell ref="E81:E11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5"/>
  <sheetViews>
    <sheetView workbookViewId="0" xr3:uid="{0801C90D-E949-51CC-9495-7D82D7DEDABF}">
      <pane ySplit="3" topLeftCell="A4" activePane="bottomLeft" state="frozen"/>
      <selection pane="bottomLeft" activeCell="A4" sqref="A4"/>
    </sheetView>
  </sheetViews>
  <sheetFormatPr defaultRowHeight="12.75"/>
  <cols>
    <col min="1" max="1" width="41.140625" style="199" bestFit="1" customWidth="1"/>
    <col min="2" max="2" width="31.7109375" bestFit="1" customWidth="1"/>
    <col min="3" max="3" width="17.28515625" bestFit="1" customWidth="1"/>
    <col min="4" max="4" width="19" bestFit="1" customWidth="1"/>
    <col min="5" max="5" width="44.42578125" style="199" bestFit="1" customWidth="1"/>
    <col min="6" max="6" width="23.85546875" style="199" bestFit="1" customWidth="1"/>
    <col min="7" max="9" width="12.42578125" style="199" bestFit="1" customWidth="1"/>
  </cols>
  <sheetData>
    <row r="1" spans="1:9">
      <c r="A1" s="456"/>
      <c r="B1" s="456"/>
      <c r="C1" s="456"/>
      <c r="D1" s="456"/>
      <c r="E1" s="43" t="s">
        <v>243</v>
      </c>
      <c r="F1" s="456"/>
      <c r="G1" s="456"/>
      <c r="H1" s="456"/>
      <c r="I1" s="456"/>
    </row>
    <row r="2" spans="1:9" ht="13.5" thickBot="1">
      <c r="A2" s="456"/>
      <c r="B2" s="456"/>
      <c r="C2" s="456"/>
      <c r="D2" s="456"/>
      <c r="E2" s="44" t="s">
        <v>254</v>
      </c>
      <c r="F2" s="456"/>
      <c r="G2" s="456"/>
      <c r="H2" s="456"/>
      <c r="I2" s="456"/>
    </row>
    <row r="3" spans="1:9" ht="13.5" thickBot="1">
      <c r="A3" s="456"/>
      <c r="B3" s="456"/>
      <c r="C3" s="456"/>
      <c r="D3" s="456"/>
      <c r="E3" s="591" t="s">
        <v>255</v>
      </c>
      <c r="F3" s="596"/>
      <c r="G3" s="452" t="s">
        <v>587</v>
      </c>
      <c r="H3" s="452" t="s">
        <v>588</v>
      </c>
      <c r="I3" s="457" t="s">
        <v>221</v>
      </c>
    </row>
    <row r="4" spans="1:9" ht="13.5" thickBot="1">
      <c r="A4" s="236" t="str">
        <f>C4&amp;IF(D4="WINSOR &amp; NEWTON","WINSOR &amp; NEWTON",IF(D4="LIQUITEX","LIQUITEX",IF(D4="L&amp;B","L&amp;B",IF(D4="SNAZAROO","SNAZAROO",IF(D4="REEVES","REEVES",IF(D4="LETRASET","LETRASET",IF(D4="CONTE A PARIS","CONTE A PARIS",IF(D4="All Brands"," ", "Other"))))))))</f>
        <v>APAC EXPCONTE A PARIS</v>
      </c>
      <c r="B4" s="233" t="str">
        <f>C4&amp;D4</f>
        <v>APAC EXPCONTE A PARIS</v>
      </c>
      <c r="C4" s="233" t="str">
        <f>IF(E4="",C3,E4)</f>
        <v>APAC EXP</v>
      </c>
      <c r="D4" s="233" t="str">
        <f>IF(F4="",D3,F4)</f>
        <v>CONTE A PARIS</v>
      </c>
      <c r="E4" s="588" t="s">
        <v>165</v>
      </c>
      <c r="F4" s="452" t="s">
        <v>590</v>
      </c>
      <c r="G4" s="47">
        <v>3035.71</v>
      </c>
      <c r="H4" s="47">
        <v>5580.9160000000002</v>
      </c>
      <c r="I4" s="48">
        <v>8616.6260000000002</v>
      </c>
    </row>
    <row r="5" spans="1:9" ht="13.5" thickBot="1">
      <c r="A5" s="236" t="str">
        <f t="shared" ref="A5:A68" si="0">C5&amp;IF(D5="WINSOR &amp; NEWTON","WINSOR &amp; NEWTON",IF(D5="LIQUITEX","LIQUITEX",IF(D5="L&amp;B","L&amp;B",IF(D5="SNAZAROO","SNAZAROO",IF(D5="REEVES","REEVES",IF(D5="LETRASET","LETRASET",IF(D5="CONTE A PARIS","CONTE A PARIS",IF(D5="All Brands"," ", "Other"))))))))</f>
        <v>APAC EXPOther</v>
      </c>
      <c r="B5" s="233" t="str">
        <f t="shared" ref="B5:B68" si="1">C5&amp;D5</f>
        <v>APAC EXPCREDITS</v>
      </c>
      <c r="C5" s="233" t="str">
        <f t="shared" ref="C5:C68" si="2">IF(E5="",C4,E5)</f>
        <v>APAC EXP</v>
      </c>
      <c r="D5" s="233" t="str">
        <f t="shared" ref="D5:D68" si="3">IF(F5="",D4,F5)</f>
        <v>CREDITS</v>
      </c>
      <c r="E5" s="597"/>
      <c r="F5" s="452" t="s">
        <v>591</v>
      </c>
      <c r="G5" s="47">
        <v>-180.50899999999999</v>
      </c>
      <c r="H5" s="47">
        <v>-362.78</v>
      </c>
      <c r="I5" s="48">
        <v>-543.28899999999999</v>
      </c>
    </row>
    <row r="6" spans="1:9" ht="13.5" thickBot="1">
      <c r="A6" s="236" t="str">
        <f t="shared" si="0"/>
        <v>APAC EXPL&amp;B</v>
      </c>
      <c r="B6" s="233" t="str">
        <f t="shared" si="1"/>
        <v>APAC EXPL&amp;B</v>
      </c>
      <c r="C6" s="233" t="str">
        <f t="shared" si="2"/>
        <v>APAC EXP</v>
      </c>
      <c r="D6" s="233" t="str">
        <f t="shared" si="3"/>
        <v>L&amp;B</v>
      </c>
      <c r="E6" s="597"/>
      <c r="F6" s="452" t="s">
        <v>55</v>
      </c>
      <c r="G6" s="47">
        <v>33187.671000000002</v>
      </c>
      <c r="H6" s="47">
        <v>12707.198</v>
      </c>
      <c r="I6" s="48">
        <v>45894.868999999999</v>
      </c>
    </row>
    <row r="7" spans="1:9" ht="13.5" thickBot="1">
      <c r="A7" s="236" t="str">
        <f t="shared" si="0"/>
        <v>APAC EXPLETRASET</v>
      </c>
      <c r="B7" s="233" t="str">
        <f t="shared" si="1"/>
        <v>APAC EXPLETRASET</v>
      </c>
      <c r="C7" s="233" t="str">
        <f t="shared" si="2"/>
        <v>APAC EXP</v>
      </c>
      <c r="D7" s="233" t="str">
        <f t="shared" si="3"/>
        <v>LETRASET</v>
      </c>
      <c r="E7" s="597"/>
      <c r="F7" s="452" t="s">
        <v>593</v>
      </c>
      <c r="G7" s="47">
        <v>12922.1</v>
      </c>
      <c r="H7" s="47">
        <v>824.94</v>
      </c>
      <c r="I7" s="48">
        <v>13747.04</v>
      </c>
    </row>
    <row r="8" spans="1:9" ht="13.5" thickBot="1">
      <c r="A8" s="236" t="str">
        <f t="shared" si="0"/>
        <v>APAC EXPLIQUITEX</v>
      </c>
      <c r="B8" s="233" t="str">
        <f t="shared" si="1"/>
        <v>APAC EXPLIQUITEX</v>
      </c>
      <c r="C8" s="233" t="str">
        <f t="shared" si="2"/>
        <v>APAC EXP</v>
      </c>
      <c r="D8" s="233" t="str">
        <f t="shared" si="3"/>
        <v>LIQUITEX</v>
      </c>
      <c r="E8" s="597"/>
      <c r="F8" s="452" t="s">
        <v>79</v>
      </c>
      <c r="G8" s="47">
        <v>9666.5040000000008</v>
      </c>
      <c r="H8" s="47">
        <v>30611.438999999998</v>
      </c>
      <c r="I8" s="48">
        <v>40277.942999999999</v>
      </c>
    </row>
    <row r="9" spans="1:9" ht="13.5" thickBot="1">
      <c r="A9" s="236" t="str">
        <f t="shared" si="0"/>
        <v>APAC EXPOther</v>
      </c>
      <c r="B9" s="233" t="str">
        <f t="shared" si="1"/>
        <v>APAC EXPMARKETING</v>
      </c>
      <c r="C9" s="233" t="str">
        <f t="shared" si="2"/>
        <v>APAC EXP</v>
      </c>
      <c r="D9" s="233" t="str">
        <f t="shared" si="3"/>
        <v>MARKETING</v>
      </c>
      <c r="E9" s="597"/>
      <c r="F9" s="452" t="s">
        <v>594</v>
      </c>
      <c r="G9" s="47">
        <v>15.01</v>
      </c>
      <c r="H9" s="47">
        <v>0</v>
      </c>
      <c r="I9" s="48">
        <v>15.01</v>
      </c>
    </row>
    <row r="10" spans="1:9" ht="13.5" thickBot="1">
      <c r="A10" s="236" t="str">
        <f t="shared" si="0"/>
        <v>APAC EXPOther</v>
      </c>
      <c r="B10" s="233" t="str">
        <f t="shared" si="1"/>
        <v>APAC EXPNot Specified in Database</v>
      </c>
      <c r="C10" s="233" t="str">
        <f t="shared" si="2"/>
        <v>APAC EXP</v>
      </c>
      <c r="D10" s="233" t="str">
        <f t="shared" si="3"/>
        <v>Not Specified in Database</v>
      </c>
      <c r="E10" s="597"/>
      <c r="F10" s="452" t="s">
        <v>597</v>
      </c>
      <c r="G10" s="46"/>
      <c r="H10" s="47">
        <v>101.82</v>
      </c>
      <c r="I10" s="48">
        <v>101.82</v>
      </c>
    </row>
    <row r="11" spans="1:9" ht="13.5" thickBot="1">
      <c r="A11" s="236" t="str">
        <f t="shared" si="0"/>
        <v>APAC EXPREEVES</v>
      </c>
      <c r="B11" s="233" t="str">
        <f t="shared" si="1"/>
        <v>APAC EXPREEVES</v>
      </c>
      <c r="C11" s="233" t="str">
        <f t="shared" si="2"/>
        <v>APAC EXP</v>
      </c>
      <c r="D11" s="233" t="str">
        <f t="shared" si="3"/>
        <v>REEVES</v>
      </c>
      <c r="E11" s="597"/>
      <c r="F11" s="452" t="s">
        <v>173</v>
      </c>
      <c r="G11" s="47">
        <v>123117.58</v>
      </c>
      <c r="H11" s="47">
        <v>59892.300999999999</v>
      </c>
      <c r="I11" s="48">
        <v>183009.88099999999</v>
      </c>
    </row>
    <row r="12" spans="1:9" ht="13.5" thickBot="1">
      <c r="A12" s="236" t="str">
        <f t="shared" si="0"/>
        <v>APAC EXPSNAZAROO</v>
      </c>
      <c r="B12" s="233" t="str">
        <f t="shared" si="1"/>
        <v>APAC EXPSNAZAROO</v>
      </c>
      <c r="C12" s="233" t="str">
        <f t="shared" si="2"/>
        <v>APAC EXP</v>
      </c>
      <c r="D12" s="233" t="str">
        <f t="shared" si="3"/>
        <v>SNAZAROO</v>
      </c>
      <c r="E12" s="597"/>
      <c r="F12" s="452" t="s">
        <v>101</v>
      </c>
      <c r="G12" s="47">
        <v>21022.93</v>
      </c>
      <c r="H12" s="47">
        <v>11173.156999999999</v>
      </c>
      <c r="I12" s="48">
        <v>32196.087</v>
      </c>
    </row>
    <row r="13" spans="1:9" ht="13.5" thickBot="1">
      <c r="A13" s="236" t="str">
        <f t="shared" si="0"/>
        <v>APAC EXPWINSOR &amp; NEWTON</v>
      </c>
      <c r="B13" s="233" t="str">
        <f t="shared" si="1"/>
        <v>APAC EXPWINSOR &amp; NEWTON</v>
      </c>
      <c r="C13" s="233" t="str">
        <f t="shared" si="2"/>
        <v>APAC EXP</v>
      </c>
      <c r="D13" s="233" t="str">
        <f t="shared" si="3"/>
        <v>WINSOR &amp; NEWTON</v>
      </c>
      <c r="E13" s="597"/>
      <c r="F13" s="452" t="s">
        <v>68</v>
      </c>
      <c r="G13" s="47">
        <v>51270.192000000003</v>
      </c>
      <c r="H13" s="47">
        <v>189244.364</v>
      </c>
      <c r="I13" s="48">
        <v>240514.55600000001</v>
      </c>
    </row>
    <row r="14" spans="1:9" ht="13.5" thickBot="1">
      <c r="A14" s="236" t="str">
        <f t="shared" si="0"/>
        <v xml:space="preserve">APAC EXP </v>
      </c>
      <c r="B14" s="233" t="str">
        <f t="shared" si="1"/>
        <v>APAC EXPAll Brands</v>
      </c>
      <c r="C14" s="233" t="str">
        <f t="shared" si="2"/>
        <v>APAC EXP</v>
      </c>
      <c r="D14" s="233" t="str">
        <f t="shared" si="3"/>
        <v>All Brands</v>
      </c>
      <c r="E14" s="598"/>
      <c r="F14" s="197" t="s">
        <v>599</v>
      </c>
      <c r="G14" s="50">
        <v>254057.18799999999</v>
      </c>
      <c r="H14" s="50">
        <v>309773.35499999998</v>
      </c>
      <c r="I14" s="50">
        <v>563830.54299999995</v>
      </c>
    </row>
    <row r="15" spans="1:9" ht="13.5" thickBot="1">
      <c r="A15" s="236" t="str">
        <f t="shared" si="0"/>
        <v>BENELUXOther</v>
      </c>
      <c r="B15" s="233" t="str">
        <f t="shared" si="1"/>
        <v>BENELUXARTOGRAPH</v>
      </c>
      <c r="C15" s="233" t="str">
        <f t="shared" si="2"/>
        <v>BENELUX</v>
      </c>
      <c r="D15" s="233" t="str">
        <f t="shared" si="3"/>
        <v>ARTOGRAPH</v>
      </c>
      <c r="E15" s="588" t="s">
        <v>158</v>
      </c>
      <c r="F15" s="452" t="s">
        <v>602</v>
      </c>
      <c r="G15" s="47">
        <v>1866.7639999999999</v>
      </c>
      <c r="H15" s="47">
        <v>2432.8560000000002</v>
      </c>
      <c r="I15" s="48">
        <v>4299.62</v>
      </c>
    </row>
    <row r="16" spans="1:9" ht="13.5" thickBot="1">
      <c r="A16" s="236" t="str">
        <f t="shared" si="0"/>
        <v>BENELUXOther</v>
      </c>
      <c r="B16" s="233" t="str">
        <f t="shared" si="1"/>
        <v>BENELUXCONDA</v>
      </c>
      <c r="C16" s="233" t="str">
        <f t="shared" si="2"/>
        <v>BENELUX</v>
      </c>
      <c r="D16" s="233" t="str">
        <f t="shared" si="3"/>
        <v>CONDA</v>
      </c>
      <c r="E16" s="597"/>
      <c r="F16" s="452" t="s">
        <v>608</v>
      </c>
      <c r="G16" s="47">
        <v>89.831000000000003</v>
      </c>
      <c r="H16" s="47">
        <v>1138.674</v>
      </c>
      <c r="I16" s="48">
        <v>1228.5050000000001</v>
      </c>
    </row>
    <row r="17" spans="1:9" ht="13.5" thickBot="1">
      <c r="A17" s="236" t="str">
        <f t="shared" si="0"/>
        <v>BENELUXCONTE A PARIS</v>
      </c>
      <c r="B17" s="233" t="str">
        <f t="shared" si="1"/>
        <v>BENELUXCONTE A PARIS</v>
      </c>
      <c r="C17" s="233" t="str">
        <f t="shared" si="2"/>
        <v>BENELUX</v>
      </c>
      <c r="D17" s="233" t="str">
        <f t="shared" si="3"/>
        <v>CONTE A PARIS</v>
      </c>
      <c r="E17" s="597"/>
      <c r="F17" s="452" t="s">
        <v>590</v>
      </c>
      <c r="G17" s="47">
        <v>15329.808000000001</v>
      </c>
      <c r="H17" s="47">
        <v>6609.2539999999999</v>
      </c>
      <c r="I17" s="48">
        <v>21939.062000000002</v>
      </c>
    </row>
    <row r="18" spans="1:9" ht="13.5" thickBot="1">
      <c r="A18" s="236" t="str">
        <f t="shared" si="0"/>
        <v>BENELUXOther</v>
      </c>
      <c r="B18" s="233" t="str">
        <f t="shared" si="1"/>
        <v>BENELUXCREAT'</v>
      </c>
      <c r="C18" s="233" t="str">
        <f t="shared" si="2"/>
        <v>BENELUX</v>
      </c>
      <c r="D18" s="233" t="str">
        <f t="shared" si="3"/>
        <v>CREAT'</v>
      </c>
      <c r="E18" s="597"/>
      <c r="F18" s="452" t="s">
        <v>610</v>
      </c>
      <c r="G18" s="47">
        <v>37.83</v>
      </c>
      <c r="H18" s="47">
        <v>24.204000000000001</v>
      </c>
      <c r="I18" s="48">
        <v>62.033999999999999</v>
      </c>
    </row>
    <row r="19" spans="1:9" ht="13.5" thickBot="1">
      <c r="A19" s="236" t="str">
        <f t="shared" si="0"/>
        <v>BENELUXOther</v>
      </c>
      <c r="B19" s="233" t="str">
        <f t="shared" si="1"/>
        <v>BENELUXDEF</v>
      </c>
      <c r="C19" s="233" t="str">
        <f t="shared" si="2"/>
        <v>BENELUX</v>
      </c>
      <c r="D19" s="233" t="str">
        <f t="shared" si="3"/>
        <v>DEF</v>
      </c>
      <c r="E19" s="597"/>
      <c r="F19" s="452" t="s">
        <v>611</v>
      </c>
      <c r="G19" s="47">
        <v>88.564999999999998</v>
      </c>
      <c r="H19" s="47">
        <v>95.778999999999996</v>
      </c>
      <c r="I19" s="48">
        <v>184.34399999999999</v>
      </c>
    </row>
    <row r="20" spans="1:9" ht="13.5" thickBot="1">
      <c r="A20" s="236" t="str">
        <f t="shared" si="0"/>
        <v>BENELUXOther</v>
      </c>
      <c r="B20" s="233" t="str">
        <f>C20&amp;D20</f>
        <v>BENELUXDERWENT</v>
      </c>
      <c r="C20" s="233" t="str">
        <f t="shared" si="2"/>
        <v>BENELUX</v>
      </c>
      <c r="D20" s="233" t="str">
        <f t="shared" si="3"/>
        <v>DERWENT</v>
      </c>
      <c r="E20" s="597"/>
      <c r="F20" s="452" t="s">
        <v>612</v>
      </c>
      <c r="G20" s="47">
        <v>36494.764000000003</v>
      </c>
      <c r="H20" s="47">
        <v>53326.584999999999</v>
      </c>
      <c r="I20" s="48">
        <v>89821.349000000002</v>
      </c>
    </row>
    <row r="21" spans="1:9" ht="13.5" thickBot="1">
      <c r="A21" s="236" t="str">
        <f t="shared" si="0"/>
        <v>BENELUXOther</v>
      </c>
      <c r="B21" s="233" t="str">
        <f t="shared" si="1"/>
        <v>BENELUXFABRIANO</v>
      </c>
      <c r="C21" s="233" t="str">
        <f t="shared" si="2"/>
        <v>BENELUX</v>
      </c>
      <c r="D21" s="233" t="str">
        <f t="shared" si="3"/>
        <v>FABRIANO</v>
      </c>
      <c r="E21" s="597"/>
      <c r="F21" s="452" t="s">
        <v>613</v>
      </c>
      <c r="G21" s="47">
        <v>21186.787</v>
      </c>
      <c r="H21" s="47">
        <v>17326.575000000001</v>
      </c>
      <c r="I21" s="48">
        <v>38513.362000000001</v>
      </c>
    </row>
    <row r="22" spans="1:9" ht="13.5" thickBot="1">
      <c r="A22" s="236" t="str">
        <f t="shared" si="0"/>
        <v>BENELUXOther</v>
      </c>
      <c r="B22" s="233" t="str">
        <f t="shared" si="1"/>
        <v>BENELUXGHIANT</v>
      </c>
      <c r="C22" s="233" t="str">
        <f t="shared" si="2"/>
        <v>BENELUX</v>
      </c>
      <c r="D22" s="233" t="str">
        <f t="shared" si="3"/>
        <v>GHIANT</v>
      </c>
      <c r="E22" s="597"/>
      <c r="F22" s="452" t="s">
        <v>616</v>
      </c>
      <c r="G22" s="47">
        <v>942.41600000000005</v>
      </c>
      <c r="H22" s="47">
        <v>2015.018</v>
      </c>
      <c r="I22" s="48">
        <v>2957.4340000000002</v>
      </c>
    </row>
    <row r="23" spans="1:9" ht="13.5" thickBot="1">
      <c r="A23" s="236" t="str">
        <f t="shared" si="0"/>
        <v>BENELUXL&amp;B</v>
      </c>
      <c r="B23" s="233" t="str">
        <f t="shared" si="1"/>
        <v>BENELUXL&amp;B</v>
      </c>
      <c r="C23" s="233" t="str">
        <f t="shared" si="2"/>
        <v>BENELUX</v>
      </c>
      <c r="D23" s="233" t="str">
        <f t="shared" si="3"/>
        <v>L&amp;B</v>
      </c>
      <c r="E23" s="597"/>
      <c r="F23" s="452" t="s">
        <v>55</v>
      </c>
      <c r="G23" s="47">
        <v>49218.58</v>
      </c>
      <c r="H23" s="47">
        <v>25763.405999999999</v>
      </c>
      <c r="I23" s="48">
        <v>74981.986000000004</v>
      </c>
    </row>
    <row r="24" spans="1:9" ht="13.5" thickBot="1">
      <c r="A24" s="236" t="str">
        <f t="shared" si="0"/>
        <v>BENELUXLETRASET</v>
      </c>
      <c r="B24" s="233" t="str">
        <f t="shared" si="1"/>
        <v>BENELUXLETRASET</v>
      </c>
      <c r="C24" s="233" t="str">
        <f t="shared" si="2"/>
        <v>BENELUX</v>
      </c>
      <c r="D24" s="233" t="str">
        <f t="shared" si="3"/>
        <v>LETRASET</v>
      </c>
      <c r="E24" s="597"/>
      <c r="F24" s="452" t="s">
        <v>593</v>
      </c>
      <c r="G24" s="47">
        <v>15811.641</v>
      </c>
      <c r="H24" s="47">
        <v>16825.732</v>
      </c>
      <c r="I24" s="48">
        <v>32637.373</v>
      </c>
    </row>
    <row r="25" spans="1:9" ht="13.5" thickBot="1">
      <c r="A25" s="236" t="str">
        <f t="shared" si="0"/>
        <v>BENELUXLIQUITEX</v>
      </c>
      <c r="B25" s="233" t="str">
        <f t="shared" si="1"/>
        <v>BENELUXLIQUITEX</v>
      </c>
      <c r="C25" s="233" t="str">
        <f t="shared" si="2"/>
        <v>BENELUX</v>
      </c>
      <c r="D25" s="233" t="str">
        <f t="shared" si="3"/>
        <v>LIQUITEX</v>
      </c>
      <c r="E25" s="597"/>
      <c r="F25" s="452" t="s">
        <v>79</v>
      </c>
      <c r="G25" s="47">
        <v>28342.025000000001</v>
      </c>
      <c r="H25" s="47">
        <v>18863.937999999998</v>
      </c>
      <c r="I25" s="48">
        <v>47205.963000000003</v>
      </c>
    </row>
    <row r="26" spans="1:9" ht="13.5" thickBot="1">
      <c r="A26" s="236" t="str">
        <f t="shared" si="0"/>
        <v>BENELUXOther</v>
      </c>
      <c r="B26" s="233" t="str">
        <f t="shared" si="1"/>
        <v>BENELUXLOGAN</v>
      </c>
      <c r="C26" s="233" t="str">
        <f t="shared" si="2"/>
        <v>BENELUX</v>
      </c>
      <c r="D26" s="233" t="str">
        <f t="shared" si="3"/>
        <v>LOGAN</v>
      </c>
      <c r="E26" s="597"/>
      <c r="F26" s="452" t="s">
        <v>617</v>
      </c>
      <c r="G26" s="47">
        <v>1502.3910000000001</v>
      </c>
      <c r="H26" s="47">
        <v>1284.047</v>
      </c>
      <c r="I26" s="48">
        <v>2786.4380000000001</v>
      </c>
    </row>
    <row r="27" spans="1:9" ht="13.5" thickBot="1">
      <c r="A27" s="236" t="str">
        <f t="shared" si="0"/>
        <v>BENELUXOther</v>
      </c>
      <c r="B27" s="233" t="str">
        <f t="shared" si="1"/>
        <v>BENELUXMARKETING</v>
      </c>
      <c r="C27" s="233" t="str">
        <f t="shared" si="2"/>
        <v>BENELUX</v>
      </c>
      <c r="D27" s="233" t="str">
        <f t="shared" si="3"/>
        <v>MARKETING</v>
      </c>
      <c r="E27" s="597"/>
      <c r="F27" s="452" t="s">
        <v>594</v>
      </c>
      <c r="G27" s="47">
        <v>13.946</v>
      </c>
      <c r="H27" s="47">
        <v>0</v>
      </c>
      <c r="I27" s="48">
        <v>13.946</v>
      </c>
    </row>
    <row r="28" spans="1:9" ht="13.5" thickBot="1">
      <c r="A28" s="236" t="str">
        <f t="shared" si="0"/>
        <v>BENELUXOther</v>
      </c>
      <c r="B28" s="233" t="str">
        <f t="shared" si="1"/>
        <v>BENELUXMASTERFOAM</v>
      </c>
      <c r="C28" s="233" t="str">
        <f t="shared" si="2"/>
        <v>BENELUX</v>
      </c>
      <c r="D28" s="233" t="str">
        <f t="shared" si="3"/>
        <v>MASTERFOAM</v>
      </c>
      <c r="E28" s="597"/>
      <c r="F28" s="452" t="s">
        <v>619</v>
      </c>
      <c r="G28" s="47">
        <v>3265.9659999999999</v>
      </c>
      <c r="H28" s="47">
        <v>4565.2539999999999</v>
      </c>
      <c r="I28" s="48">
        <v>7831.22</v>
      </c>
    </row>
    <row r="29" spans="1:9" ht="13.5" thickBot="1">
      <c r="A29" s="236" t="str">
        <f t="shared" si="0"/>
        <v>BENELUXOther</v>
      </c>
      <c r="B29" s="233" t="str">
        <f t="shared" si="1"/>
        <v>BENELUXMH WAY</v>
      </c>
      <c r="C29" s="233" t="str">
        <f t="shared" si="2"/>
        <v>BENELUX</v>
      </c>
      <c r="D29" s="233" t="str">
        <f t="shared" si="3"/>
        <v>MH WAY</v>
      </c>
      <c r="E29" s="597"/>
      <c r="F29" s="452" t="s">
        <v>620</v>
      </c>
      <c r="G29" s="47">
        <v>717.68600000000004</v>
      </c>
      <c r="H29" s="47">
        <v>1172.7529999999999</v>
      </c>
      <c r="I29" s="48">
        <v>1890.4390000000001</v>
      </c>
    </row>
    <row r="30" spans="1:9" ht="13.5" thickBot="1">
      <c r="A30" s="236" t="str">
        <f t="shared" si="0"/>
        <v>BENELUXOther</v>
      </c>
      <c r="B30" s="233" t="str">
        <f t="shared" si="1"/>
        <v>BENELUXMODERN OPTIONS</v>
      </c>
      <c r="C30" s="233" t="str">
        <f t="shared" si="2"/>
        <v>BENELUX</v>
      </c>
      <c r="D30" s="233" t="str">
        <f t="shared" si="3"/>
        <v>MODERN OPTIONS</v>
      </c>
      <c r="E30" s="597"/>
      <c r="F30" s="452" t="s">
        <v>596</v>
      </c>
      <c r="G30" s="47">
        <v>1832.06</v>
      </c>
      <c r="H30" s="47">
        <v>1530.577</v>
      </c>
      <c r="I30" s="48">
        <v>3362.6370000000002</v>
      </c>
    </row>
    <row r="31" spans="1:9" ht="13.5" thickBot="1">
      <c r="A31" s="236" t="str">
        <f t="shared" si="0"/>
        <v>BENELUXOther</v>
      </c>
      <c r="B31" s="233" t="str">
        <f t="shared" si="1"/>
        <v>BENELUXNot Specified in Database</v>
      </c>
      <c r="C31" s="233" t="str">
        <f t="shared" si="2"/>
        <v>BENELUX</v>
      </c>
      <c r="D31" s="233" t="str">
        <f t="shared" si="3"/>
        <v>Not Specified in Database</v>
      </c>
      <c r="E31" s="597"/>
      <c r="F31" s="452" t="s">
        <v>597</v>
      </c>
      <c r="G31" s="46"/>
      <c r="H31" s="47">
        <v>176.48400000000001</v>
      </c>
      <c r="I31" s="48">
        <v>176.48400000000001</v>
      </c>
    </row>
    <row r="32" spans="1:9" ht="13.5" thickBot="1">
      <c r="A32" s="236" t="str">
        <f t="shared" si="0"/>
        <v>BENELUXOther</v>
      </c>
      <c r="B32" s="233" t="str">
        <f t="shared" si="1"/>
        <v>BENELUXOTHER</v>
      </c>
      <c r="C32" s="233" t="str">
        <f t="shared" si="2"/>
        <v>BENELUX</v>
      </c>
      <c r="D32" s="233" t="str">
        <f t="shared" si="3"/>
        <v>OTHER</v>
      </c>
      <c r="E32" s="597"/>
      <c r="F32" s="452" t="s">
        <v>77</v>
      </c>
      <c r="G32" s="47">
        <v>513.32399999999996</v>
      </c>
      <c r="H32" s="47">
        <v>367.41899999999998</v>
      </c>
      <c r="I32" s="48">
        <v>880.74300000000005</v>
      </c>
    </row>
    <row r="33" spans="1:9" ht="13.5" thickBot="1">
      <c r="A33" s="236" t="str">
        <f t="shared" si="0"/>
        <v>BENELUXREEVES</v>
      </c>
      <c r="B33" s="233" t="str">
        <f t="shared" si="1"/>
        <v>BENELUXREEVES</v>
      </c>
      <c r="C33" s="233" t="str">
        <f t="shared" si="2"/>
        <v>BENELUX</v>
      </c>
      <c r="D33" s="233" t="str">
        <f t="shared" si="3"/>
        <v>REEVES</v>
      </c>
      <c r="E33" s="597"/>
      <c r="F33" s="452" t="s">
        <v>173</v>
      </c>
      <c r="G33" s="47">
        <v>54724.463000000003</v>
      </c>
      <c r="H33" s="47">
        <v>42075.453999999998</v>
      </c>
      <c r="I33" s="48">
        <v>96799.917000000001</v>
      </c>
    </row>
    <row r="34" spans="1:9" ht="13.5" thickBot="1">
      <c r="A34" s="236" t="str">
        <f t="shared" si="0"/>
        <v>BENELUXOther</v>
      </c>
      <c r="B34" s="233" t="str">
        <f t="shared" si="1"/>
        <v>BENELUXSLATER HARRISON</v>
      </c>
      <c r="C34" s="233" t="str">
        <f t="shared" si="2"/>
        <v>BENELUX</v>
      </c>
      <c r="D34" s="233" t="str">
        <f t="shared" si="3"/>
        <v>SLATER HARRISON</v>
      </c>
      <c r="E34" s="597"/>
      <c r="F34" s="452" t="s">
        <v>625</v>
      </c>
      <c r="G34" s="47">
        <v>538.25599999999997</v>
      </c>
      <c r="H34" s="47">
        <v>85.835999999999999</v>
      </c>
      <c r="I34" s="48">
        <v>624.09199999999998</v>
      </c>
    </row>
    <row r="35" spans="1:9" ht="13.5" thickBot="1">
      <c r="A35" s="236" t="str">
        <f t="shared" si="0"/>
        <v>BENELUXSNAZAROO</v>
      </c>
      <c r="B35" s="233" t="str">
        <f t="shared" si="1"/>
        <v>BENELUXSNAZAROO</v>
      </c>
      <c r="C35" s="233" t="str">
        <f t="shared" si="2"/>
        <v>BENELUX</v>
      </c>
      <c r="D35" s="233" t="str">
        <f t="shared" si="3"/>
        <v>SNAZAROO</v>
      </c>
      <c r="E35" s="597"/>
      <c r="F35" s="452" t="s">
        <v>101</v>
      </c>
      <c r="G35" s="47">
        <v>13804.618</v>
      </c>
      <c r="H35" s="47">
        <v>5632.0159999999996</v>
      </c>
      <c r="I35" s="48">
        <v>19436.633999999998</v>
      </c>
    </row>
    <row r="36" spans="1:9" ht="13.5" thickBot="1">
      <c r="A36" s="236" t="str">
        <f t="shared" si="0"/>
        <v>BENELUXOther</v>
      </c>
      <c r="B36" s="233" t="str">
        <f t="shared" si="1"/>
        <v>BENELUXVAN EYCK</v>
      </c>
      <c r="C36" s="233" t="str">
        <f t="shared" si="2"/>
        <v>BENELUX</v>
      </c>
      <c r="D36" s="233" t="str">
        <f t="shared" si="3"/>
        <v>VAN EYCK</v>
      </c>
      <c r="E36" s="597"/>
      <c r="F36" s="452" t="s">
        <v>626</v>
      </c>
      <c r="G36" s="47">
        <v>140504.696</v>
      </c>
      <c r="H36" s="47">
        <v>83049.671000000002</v>
      </c>
      <c r="I36" s="48">
        <v>223554.367</v>
      </c>
    </row>
    <row r="37" spans="1:9" ht="13.5" thickBot="1">
      <c r="A37" s="236" t="str">
        <f t="shared" si="0"/>
        <v>BENELUXWINSOR &amp; NEWTON</v>
      </c>
      <c r="B37" s="233" t="str">
        <f t="shared" si="1"/>
        <v>BENELUXWINSOR &amp; NEWTON</v>
      </c>
      <c r="C37" s="233" t="str">
        <f t="shared" si="2"/>
        <v>BENELUX</v>
      </c>
      <c r="D37" s="233" t="str">
        <f t="shared" si="3"/>
        <v>WINSOR &amp; NEWTON</v>
      </c>
      <c r="E37" s="597"/>
      <c r="F37" s="452" t="s">
        <v>68</v>
      </c>
      <c r="G37" s="47">
        <v>134836.32399999999</v>
      </c>
      <c r="H37" s="47">
        <v>155572.845</v>
      </c>
      <c r="I37" s="48">
        <v>290409.16899999999</v>
      </c>
    </row>
    <row r="38" spans="1:9" ht="13.5" thickBot="1">
      <c r="A38" s="236" t="str">
        <f t="shared" si="0"/>
        <v>BENELUXOther</v>
      </c>
      <c r="B38" s="233" t="str">
        <f t="shared" si="1"/>
        <v>BENELUXXACTO</v>
      </c>
      <c r="C38" s="233" t="str">
        <f t="shared" si="2"/>
        <v>BENELUX</v>
      </c>
      <c r="D38" s="233" t="str">
        <f t="shared" si="3"/>
        <v>XACTO</v>
      </c>
      <c r="E38" s="597"/>
      <c r="F38" s="452" t="s">
        <v>628</v>
      </c>
      <c r="G38" s="47">
        <v>1222.549</v>
      </c>
      <c r="H38" s="47">
        <v>585.47199999999998</v>
      </c>
      <c r="I38" s="48">
        <v>1808.021</v>
      </c>
    </row>
    <row r="39" spans="1:9" ht="13.5" thickBot="1">
      <c r="A39" s="236" t="str">
        <f t="shared" si="0"/>
        <v xml:space="preserve">BENELUX </v>
      </c>
      <c r="B39" s="233" t="str">
        <f t="shared" si="1"/>
        <v>BENELUXAll Brands</v>
      </c>
      <c r="C39" s="233" t="str">
        <f t="shared" si="2"/>
        <v>BENELUX</v>
      </c>
      <c r="D39" s="233" t="str">
        <f t="shared" si="3"/>
        <v>All Brands</v>
      </c>
      <c r="E39" s="598"/>
      <c r="F39" s="197" t="s">
        <v>599</v>
      </c>
      <c r="G39" s="50">
        <v>522885.29</v>
      </c>
      <c r="H39" s="50">
        <v>440519.84899999999</v>
      </c>
      <c r="I39" s="50">
        <v>963405.13899999997</v>
      </c>
    </row>
    <row r="40" spans="1:9" ht="13.5" thickBot="1">
      <c r="A40" s="236" t="str">
        <f t="shared" si="0"/>
        <v>CCMOther</v>
      </c>
      <c r="B40" s="233" t="str">
        <f t="shared" si="1"/>
        <v>CCMGAMES WORKSHOP</v>
      </c>
      <c r="C40" s="233" t="str">
        <f t="shared" si="2"/>
        <v>CCM</v>
      </c>
      <c r="D40" s="233" t="str">
        <f t="shared" si="3"/>
        <v>GAMES WORKSHOP</v>
      </c>
      <c r="E40" s="588" t="s">
        <v>163</v>
      </c>
      <c r="F40" s="452" t="s">
        <v>629</v>
      </c>
      <c r="G40" s="47">
        <v>13193.1</v>
      </c>
      <c r="H40" s="47">
        <v>5990.4</v>
      </c>
      <c r="I40" s="48">
        <v>19183.5</v>
      </c>
    </row>
    <row r="41" spans="1:9" ht="13.5" thickBot="1">
      <c r="A41" s="236" t="str">
        <f t="shared" si="0"/>
        <v>CCMOther</v>
      </c>
      <c r="B41" s="233" t="str">
        <f t="shared" si="1"/>
        <v>CCMHUMBROL</v>
      </c>
      <c r="C41" s="233" t="str">
        <f t="shared" si="2"/>
        <v>CCM</v>
      </c>
      <c r="D41" s="233" t="str">
        <f t="shared" si="3"/>
        <v>HUMBROL</v>
      </c>
      <c r="E41" s="597"/>
      <c r="F41" s="452" t="s">
        <v>631</v>
      </c>
      <c r="G41" s="47">
        <v>25743.743999999999</v>
      </c>
      <c r="H41" s="47">
        <v>-555</v>
      </c>
      <c r="I41" s="48">
        <v>25188.743999999999</v>
      </c>
    </row>
    <row r="42" spans="1:9" ht="13.5" thickBot="1">
      <c r="A42" s="236" t="str">
        <f t="shared" si="0"/>
        <v>CCMOther</v>
      </c>
      <c r="B42" s="233" t="str">
        <f t="shared" si="1"/>
        <v>CCMMAN MARKING</v>
      </c>
      <c r="C42" s="233" t="str">
        <f t="shared" si="2"/>
        <v>CCM</v>
      </c>
      <c r="D42" s="233" t="str">
        <f t="shared" si="3"/>
        <v>MAN MARKING</v>
      </c>
      <c r="E42" s="597"/>
      <c r="F42" s="452" t="s">
        <v>633</v>
      </c>
      <c r="G42" s="46"/>
      <c r="H42" s="47">
        <v>2795</v>
      </c>
      <c r="I42" s="48">
        <v>2795</v>
      </c>
    </row>
    <row r="43" spans="1:9" ht="13.5" thickBot="1">
      <c r="A43" s="236" t="str">
        <f t="shared" si="0"/>
        <v xml:space="preserve">CCM </v>
      </c>
      <c r="B43" s="233" t="str">
        <f t="shared" si="1"/>
        <v>CCMAll Brands</v>
      </c>
      <c r="C43" s="233" t="str">
        <f t="shared" si="2"/>
        <v>CCM</v>
      </c>
      <c r="D43" s="233" t="str">
        <f t="shared" si="3"/>
        <v>All Brands</v>
      </c>
      <c r="E43" s="598"/>
      <c r="F43" s="197" t="s">
        <v>599</v>
      </c>
      <c r="G43" s="50">
        <v>38936.843999999997</v>
      </c>
      <c r="H43" s="50">
        <v>8230.4</v>
      </c>
      <c r="I43" s="50">
        <v>47167.243999999999</v>
      </c>
    </row>
    <row r="44" spans="1:9" ht="13.5" thickBot="1">
      <c r="A44" s="236" t="str">
        <f t="shared" si="0"/>
        <v>CENTRAL EUROPEOther</v>
      </c>
      <c r="B44" s="233" t="str">
        <f t="shared" si="1"/>
        <v>CENTRAL EUROPEARTOGRAPH</v>
      </c>
      <c r="C44" s="233" t="str">
        <f t="shared" si="2"/>
        <v>CENTRAL EUROPE</v>
      </c>
      <c r="D44" s="233" t="str">
        <f t="shared" si="3"/>
        <v>ARTOGRAPH</v>
      </c>
      <c r="E44" s="588" t="s">
        <v>156</v>
      </c>
      <c r="F44" s="452" t="s">
        <v>602</v>
      </c>
      <c r="G44" s="47">
        <v>73596.990999999995</v>
      </c>
      <c r="H44" s="47">
        <v>14627.046</v>
      </c>
      <c r="I44" s="48">
        <v>88224.036999999997</v>
      </c>
    </row>
    <row r="45" spans="1:9" ht="13.5" thickBot="1">
      <c r="A45" s="236" t="str">
        <f t="shared" si="0"/>
        <v>CENTRAL EUROPEOther</v>
      </c>
      <c r="B45" s="233" t="str">
        <f t="shared" si="1"/>
        <v>CENTRAL EUROPEBOESNER</v>
      </c>
      <c r="C45" s="233" t="str">
        <f t="shared" si="2"/>
        <v>CENTRAL EUROPE</v>
      </c>
      <c r="D45" s="233" t="str">
        <f t="shared" si="3"/>
        <v>BOESNER</v>
      </c>
      <c r="E45" s="597"/>
      <c r="F45" s="452" t="s">
        <v>637</v>
      </c>
      <c r="G45" s="47">
        <v>6932.6310000000003</v>
      </c>
      <c r="H45" s="47">
        <v>7946.38</v>
      </c>
      <c r="I45" s="48">
        <v>14879.011</v>
      </c>
    </row>
    <row r="46" spans="1:9" ht="13.5" thickBot="1">
      <c r="A46" s="236" t="str">
        <f t="shared" si="0"/>
        <v>CENTRAL EUROPEOther</v>
      </c>
      <c r="B46" s="233" t="str">
        <f t="shared" si="1"/>
        <v>CENTRAL EUROPECOLORAMA</v>
      </c>
      <c r="C46" s="233" t="str">
        <f t="shared" si="2"/>
        <v>CENTRAL EUROPE</v>
      </c>
      <c r="D46" s="233" t="str">
        <f t="shared" si="3"/>
        <v>COLORAMA</v>
      </c>
      <c r="E46" s="597"/>
      <c r="F46" s="452" t="s">
        <v>638</v>
      </c>
      <c r="G46" s="47">
        <v>13601.026</v>
      </c>
      <c r="H46" s="47">
        <v>8339.2160000000003</v>
      </c>
      <c r="I46" s="48">
        <v>21940.241999999998</v>
      </c>
    </row>
    <row r="47" spans="1:9" ht="13.5" thickBot="1">
      <c r="A47" s="236" t="str">
        <f t="shared" si="0"/>
        <v>CENTRAL EUROPEOther</v>
      </c>
      <c r="B47" s="233" t="str">
        <f t="shared" si="1"/>
        <v>CENTRAL EUROPECONDA</v>
      </c>
      <c r="C47" s="233" t="str">
        <f t="shared" si="2"/>
        <v>CENTRAL EUROPE</v>
      </c>
      <c r="D47" s="233" t="str">
        <f t="shared" si="3"/>
        <v>CONDA</v>
      </c>
      <c r="E47" s="597"/>
      <c r="F47" s="452" t="s">
        <v>608</v>
      </c>
      <c r="G47" s="47">
        <v>690.76700000000005</v>
      </c>
      <c r="H47" s="47">
        <v>526.29999999999995</v>
      </c>
      <c r="I47" s="48">
        <v>1217.067</v>
      </c>
    </row>
    <row r="48" spans="1:9" ht="13.5" thickBot="1">
      <c r="A48" s="236" t="str">
        <f t="shared" si="0"/>
        <v>CENTRAL EUROPECONTE A PARIS</v>
      </c>
      <c r="B48" s="233" t="str">
        <f t="shared" si="1"/>
        <v>CENTRAL EUROPECONTE A PARIS</v>
      </c>
      <c r="C48" s="233" t="str">
        <f t="shared" si="2"/>
        <v>CENTRAL EUROPE</v>
      </c>
      <c r="D48" s="233" t="str">
        <f t="shared" si="3"/>
        <v>CONTE A PARIS</v>
      </c>
      <c r="E48" s="597"/>
      <c r="F48" s="452" t="s">
        <v>590</v>
      </c>
      <c r="G48" s="47">
        <v>6064.9740000000002</v>
      </c>
      <c r="H48" s="47">
        <v>6958.9059999999999</v>
      </c>
      <c r="I48" s="48">
        <v>13023.88</v>
      </c>
    </row>
    <row r="49" spans="1:9" ht="13.5" thickBot="1">
      <c r="A49" s="236" t="str">
        <f t="shared" si="0"/>
        <v>CENTRAL EUROPEOther</v>
      </c>
      <c r="B49" s="233" t="str">
        <f t="shared" si="1"/>
        <v>CENTRAL EUROPECREAT'</v>
      </c>
      <c r="C49" s="233" t="str">
        <f t="shared" si="2"/>
        <v>CENTRAL EUROPE</v>
      </c>
      <c r="D49" s="233" t="str">
        <f t="shared" si="3"/>
        <v>CREAT'</v>
      </c>
      <c r="E49" s="597"/>
      <c r="F49" s="452" t="s">
        <v>610</v>
      </c>
      <c r="G49" s="47">
        <v>226.02</v>
      </c>
      <c r="H49" s="47">
        <v>281.56299999999999</v>
      </c>
      <c r="I49" s="48">
        <v>507.58300000000003</v>
      </c>
    </row>
    <row r="50" spans="1:9" ht="13.5" thickBot="1">
      <c r="A50" s="236" t="str">
        <f t="shared" si="0"/>
        <v>CENTRAL EUROPEOther</v>
      </c>
      <c r="B50" s="233" t="str">
        <f t="shared" si="1"/>
        <v>CENTRAL EUROPEDEF</v>
      </c>
      <c r="C50" s="233" t="str">
        <f t="shared" si="2"/>
        <v>CENTRAL EUROPE</v>
      </c>
      <c r="D50" s="233" t="str">
        <f t="shared" si="3"/>
        <v>DEF</v>
      </c>
      <c r="E50" s="597"/>
      <c r="F50" s="452" t="s">
        <v>611</v>
      </c>
      <c r="G50" s="47">
        <v>314.58800000000002</v>
      </c>
      <c r="H50" s="47">
        <v>339.03500000000003</v>
      </c>
      <c r="I50" s="48">
        <v>653.62300000000005</v>
      </c>
    </row>
    <row r="51" spans="1:9" ht="13.5" thickBot="1">
      <c r="A51" s="236" t="str">
        <f t="shared" si="0"/>
        <v>CENTRAL EUROPEOther</v>
      </c>
      <c r="B51" s="233" t="str">
        <f t="shared" si="1"/>
        <v>CENTRAL EUROPEDERWENT</v>
      </c>
      <c r="C51" s="233" t="str">
        <f t="shared" si="2"/>
        <v>CENTRAL EUROPE</v>
      </c>
      <c r="D51" s="233" t="str">
        <f t="shared" si="3"/>
        <v>DERWENT</v>
      </c>
      <c r="E51" s="597"/>
      <c r="F51" s="452" t="s">
        <v>612</v>
      </c>
      <c r="G51" s="47">
        <v>19196.262999999999</v>
      </c>
      <c r="H51" s="47">
        <v>22177.062000000002</v>
      </c>
      <c r="I51" s="48">
        <v>41373.324999999997</v>
      </c>
    </row>
    <row r="52" spans="1:9" ht="13.5" thickBot="1">
      <c r="A52" s="236" t="str">
        <f t="shared" si="0"/>
        <v>CENTRAL EUROPEOther</v>
      </c>
      <c r="B52" s="233" t="str">
        <f t="shared" si="1"/>
        <v>CENTRAL EUROPEFABRIANO</v>
      </c>
      <c r="C52" s="233" t="str">
        <f t="shared" si="2"/>
        <v>CENTRAL EUROPE</v>
      </c>
      <c r="D52" s="233" t="str">
        <f t="shared" si="3"/>
        <v>FABRIANO</v>
      </c>
      <c r="E52" s="597"/>
      <c r="F52" s="452" t="s">
        <v>613</v>
      </c>
      <c r="G52" s="47">
        <v>18658.124</v>
      </c>
      <c r="H52" s="47">
        <v>39943.432999999997</v>
      </c>
      <c r="I52" s="48">
        <v>58601.557000000001</v>
      </c>
    </row>
    <row r="53" spans="1:9" ht="13.5" thickBot="1">
      <c r="A53" s="236" t="str">
        <f t="shared" si="0"/>
        <v>CENTRAL EUROPEOther</v>
      </c>
      <c r="B53" s="233" t="str">
        <f t="shared" si="1"/>
        <v>CENTRAL EUROPEGERSTAECKER</v>
      </c>
      <c r="C53" s="233" t="str">
        <f t="shared" si="2"/>
        <v>CENTRAL EUROPE</v>
      </c>
      <c r="D53" s="233" t="str">
        <f t="shared" si="3"/>
        <v>GERSTAECKER</v>
      </c>
      <c r="E53" s="597"/>
      <c r="F53" s="452" t="s">
        <v>639</v>
      </c>
      <c r="G53" s="47">
        <v>4857.67</v>
      </c>
      <c r="H53" s="46"/>
      <c r="I53" s="48">
        <v>4857.67</v>
      </c>
    </row>
    <row r="54" spans="1:9" ht="13.5" thickBot="1">
      <c r="A54" s="236" t="str">
        <f t="shared" si="0"/>
        <v>CENTRAL EUROPEOther</v>
      </c>
      <c r="B54" s="233" t="str">
        <f t="shared" si="1"/>
        <v>CENTRAL EUROPEGHIANT</v>
      </c>
      <c r="C54" s="233" t="str">
        <f t="shared" si="2"/>
        <v>CENTRAL EUROPE</v>
      </c>
      <c r="D54" s="233" t="str">
        <f t="shared" si="3"/>
        <v>GHIANT</v>
      </c>
      <c r="E54" s="597"/>
      <c r="F54" s="452" t="s">
        <v>616</v>
      </c>
      <c r="G54" s="47">
        <v>2292.6550000000002</v>
      </c>
      <c r="H54" s="47">
        <v>2289.0790000000002</v>
      </c>
      <c r="I54" s="48">
        <v>4581.7340000000004</v>
      </c>
    </row>
    <row r="55" spans="1:9" ht="13.5" thickBot="1">
      <c r="A55" s="236" t="str">
        <f t="shared" si="0"/>
        <v>CENTRAL EUROPEL&amp;B</v>
      </c>
      <c r="B55" s="233" t="str">
        <f t="shared" si="1"/>
        <v>CENTRAL EUROPEL&amp;B</v>
      </c>
      <c r="C55" s="233" t="str">
        <f t="shared" si="2"/>
        <v>CENTRAL EUROPE</v>
      </c>
      <c r="D55" s="233" t="str">
        <f t="shared" si="3"/>
        <v>L&amp;B</v>
      </c>
      <c r="E55" s="597"/>
      <c r="F55" s="452" t="s">
        <v>55</v>
      </c>
      <c r="G55" s="47">
        <v>93887.237999999998</v>
      </c>
      <c r="H55" s="47">
        <v>116369.889</v>
      </c>
      <c r="I55" s="48">
        <v>210257.12700000001</v>
      </c>
    </row>
    <row r="56" spans="1:9" ht="13.5" thickBot="1">
      <c r="A56" s="236" t="str">
        <f t="shared" si="0"/>
        <v>CENTRAL EUROPELETRASET</v>
      </c>
      <c r="B56" s="233" t="str">
        <f t="shared" si="1"/>
        <v>CENTRAL EUROPELETRASET</v>
      </c>
      <c r="C56" s="233" t="str">
        <f t="shared" si="2"/>
        <v>CENTRAL EUROPE</v>
      </c>
      <c r="D56" s="233" t="str">
        <f t="shared" si="3"/>
        <v>LETRASET</v>
      </c>
      <c r="E56" s="597"/>
      <c r="F56" s="452" t="s">
        <v>593</v>
      </c>
      <c r="G56" s="47">
        <v>11906.697</v>
      </c>
      <c r="H56" s="47">
        <v>32310.963</v>
      </c>
      <c r="I56" s="48">
        <v>44217.66</v>
      </c>
    </row>
    <row r="57" spans="1:9" ht="13.5" thickBot="1">
      <c r="A57" s="236" t="str">
        <f t="shared" si="0"/>
        <v>CENTRAL EUROPELIQUITEX</v>
      </c>
      <c r="B57" s="233" t="str">
        <f t="shared" si="1"/>
        <v>CENTRAL EUROPELIQUITEX</v>
      </c>
      <c r="C57" s="233" t="str">
        <f t="shared" si="2"/>
        <v>CENTRAL EUROPE</v>
      </c>
      <c r="D57" s="233" t="str">
        <f t="shared" si="3"/>
        <v>LIQUITEX</v>
      </c>
      <c r="E57" s="597"/>
      <c r="F57" s="452" t="s">
        <v>79</v>
      </c>
      <c r="G57" s="47">
        <v>44556.468000000001</v>
      </c>
      <c r="H57" s="47">
        <v>62685.231</v>
      </c>
      <c r="I57" s="48">
        <v>107241.69899999999</v>
      </c>
    </row>
    <row r="58" spans="1:9" ht="13.5" thickBot="1">
      <c r="A58" s="236" t="str">
        <f t="shared" si="0"/>
        <v>CENTRAL EUROPEOther</v>
      </c>
      <c r="B58" s="233" t="str">
        <f t="shared" si="1"/>
        <v>CENTRAL EUROPEMARKETING</v>
      </c>
      <c r="C58" s="233" t="str">
        <f t="shared" si="2"/>
        <v>CENTRAL EUROPE</v>
      </c>
      <c r="D58" s="233" t="str">
        <f t="shared" si="3"/>
        <v>MARKETING</v>
      </c>
      <c r="E58" s="597"/>
      <c r="F58" s="452" t="s">
        <v>594</v>
      </c>
      <c r="G58" s="47">
        <v>4.3280000000000003</v>
      </c>
      <c r="H58" s="47">
        <v>0</v>
      </c>
      <c r="I58" s="48">
        <v>4.3280000000000003</v>
      </c>
    </row>
    <row r="59" spans="1:9" ht="13.5" thickBot="1">
      <c r="A59" s="236" t="str">
        <f t="shared" si="0"/>
        <v>CENTRAL EUROPEOther</v>
      </c>
      <c r="B59" s="233" t="str">
        <f t="shared" si="1"/>
        <v>CENTRAL EUROPEMASTERFOAM</v>
      </c>
      <c r="C59" s="233" t="str">
        <f t="shared" si="2"/>
        <v>CENTRAL EUROPE</v>
      </c>
      <c r="D59" s="233" t="str">
        <f t="shared" si="3"/>
        <v>MASTERFOAM</v>
      </c>
      <c r="E59" s="597"/>
      <c r="F59" s="452" t="s">
        <v>619</v>
      </c>
      <c r="G59" s="47">
        <v>8307.1329999999998</v>
      </c>
      <c r="H59" s="47">
        <v>4904.799</v>
      </c>
      <c r="I59" s="48">
        <v>13211.932000000001</v>
      </c>
    </row>
    <row r="60" spans="1:9" ht="13.5" thickBot="1">
      <c r="A60" s="236" t="str">
        <f t="shared" si="0"/>
        <v>CENTRAL EUROPEOther</v>
      </c>
      <c r="B60" s="233" t="str">
        <f t="shared" si="1"/>
        <v>CENTRAL EUROPEMH WAY</v>
      </c>
      <c r="C60" s="233" t="str">
        <f t="shared" si="2"/>
        <v>CENTRAL EUROPE</v>
      </c>
      <c r="D60" s="233" t="str">
        <f t="shared" si="3"/>
        <v>MH WAY</v>
      </c>
      <c r="E60" s="597"/>
      <c r="F60" s="452" t="s">
        <v>620</v>
      </c>
      <c r="G60" s="47">
        <v>2920.9070000000002</v>
      </c>
      <c r="H60" s="47">
        <v>3738.34</v>
      </c>
      <c r="I60" s="48">
        <v>6659.2470000000003</v>
      </c>
    </row>
    <row r="61" spans="1:9" ht="13.5" thickBot="1">
      <c r="A61" s="236" t="str">
        <f t="shared" si="0"/>
        <v>CENTRAL EUROPEOther</v>
      </c>
      <c r="B61" s="233" t="str">
        <f t="shared" si="1"/>
        <v>CENTRAL EUROPEMODERN OPTIONS</v>
      </c>
      <c r="C61" s="233" t="str">
        <f t="shared" si="2"/>
        <v>CENTRAL EUROPE</v>
      </c>
      <c r="D61" s="233" t="str">
        <f t="shared" si="3"/>
        <v>MODERN OPTIONS</v>
      </c>
      <c r="E61" s="597"/>
      <c r="F61" s="452" t="s">
        <v>596</v>
      </c>
      <c r="G61" s="47">
        <v>14602.111999999999</v>
      </c>
      <c r="H61" s="47">
        <v>17409.188999999998</v>
      </c>
      <c r="I61" s="48">
        <v>32011.300999999999</v>
      </c>
    </row>
    <row r="62" spans="1:9" ht="13.5" thickBot="1">
      <c r="A62" s="236" t="str">
        <f t="shared" si="0"/>
        <v>CENTRAL EUROPEOther</v>
      </c>
      <c r="B62" s="233" t="str">
        <f t="shared" si="1"/>
        <v>CENTRAL EUROPEOTHER</v>
      </c>
      <c r="C62" s="233" t="str">
        <f t="shared" si="2"/>
        <v>CENTRAL EUROPE</v>
      </c>
      <c r="D62" s="233" t="str">
        <f t="shared" si="3"/>
        <v>OTHER</v>
      </c>
      <c r="E62" s="597"/>
      <c r="F62" s="452" t="s">
        <v>77</v>
      </c>
      <c r="G62" s="47">
        <v>1803.6410000000001</v>
      </c>
      <c r="H62" s="47">
        <v>1510.4690000000001</v>
      </c>
      <c r="I62" s="48">
        <v>3314.11</v>
      </c>
    </row>
    <row r="63" spans="1:9" ht="13.5" thickBot="1">
      <c r="A63" s="236" t="str">
        <f t="shared" si="0"/>
        <v>CENTRAL EUROPEOther</v>
      </c>
      <c r="B63" s="233" t="str">
        <f t="shared" si="1"/>
        <v>CENTRAL EUROPEOTHER BRANDS</v>
      </c>
      <c r="C63" s="233" t="str">
        <f t="shared" si="2"/>
        <v>CENTRAL EUROPE</v>
      </c>
      <c r="D63" s="233" t="str">
        <f t="shared" si="3"/>
        <v>OTHER BRANDS</v>
      </c>
      <c r="E63" s="597"/>
      <c r="F63" s="452" t="s">
        <v>621</v>
      </c>
      <c r="G63" s="47">
        <v>5.3049999999999997</v>
      </c>
      <c r="H63" s="47">
        <v>2.5</v>
      </c>
      <c r="I63" s="48">
        <v>7.8049999999999997</v>
      </c>
    </row>
    <row r="64" spans="1:9" ht="13.5" thickBot="1">
      <c r="A64" s="236" t="str">
        <f t="shared" si="0"/>
        <v>CENTRAL EUROPEREEVES</v>
      </c>
      <c r="B64" s="233" t="str">
        <f t="shared" si="1"/>
        <v>CENTRAL EUROPEREEVES</v>
      </c>
      <c r="C64" s="233" t="str">
        <f t="shared" si="2"/>
        <v>CENTRAL EUROPE</v>
      </c>
      <c r="D64" s="233" t="str">
        <f t="shared" si="3"/>
        <v>REEVES</v>
      </c>
      <c r="E64" s="597"/>
      <c r="F64" s="452" t="s">
        <v>173</v>
      </c>
      <c r="G64" s="47">
        <v>135560.27799999999</v>
      </c>
      <c r="H64" s="47">
        <v>151558.701</v>
      </c>
      <c r="I64" s="48">
        <v>287118.97899999999</v>
      </c>
    </row>
    <row r="65" spans="1:9" ht="13.5" thickBot="1">
      <c r="A65" s="236" t="str">
        <f t="shared" si="0"/>
        <v>CENTRAL EUROPEOther</v>
      </c>
      <c r="B65" s="233" t="str">
        <f t="shared" si="1"/>
        <v>CENTRAL EUROPESLATER HARRISON</v>
      </c>
      <c r="C65" s="233" t="str">
        <f t="shared" si="2"/>
        <v>CENTRAL EUROPE</v>
      </c>
      <c r="D65" s="233" t="str">
        <f t="shared" si="3"/>
        <v>SLATER HARRISON</v>
      </c>
      <c r="E65" s="597"/>
      <c r="F65" s="452" t="s">
        <v>625</v>
      </c>
      <c r="G65" s="47">
        <v>2257.9110000000001</v>
      </c>
      <c r="H65" s="47">
        <v>1886.0840000000001</v>
      </c>
      <c r="I65" s="48">
        <v>4143.9949999999999</v>
      </c>
    </row>
    <row r="66" spans="1:9" ht="13.5" thickBot="1">
      <c r="A66" s="236" t="str">
        <f t="shared" si="0"/>
        <v>CENTRAL EUROPESNAZAROO</v>
      </c>
      <c r="B66" s="233" t="str">
        <f t="shared" si="1"/>
        <v>CENTRAL EUROPESNAZAROO</v>
      </c>
      <c r="C66" s="233" t="str">
        <f t="shared" si="2"/>
        <v>CENTRAL EUROPE</v>
      </c>
      <c r="D66" s="233" t="str">
        <f t="shared" si="3"/>
        <v>SNAZAROO</v>
      </c>
      <c r="E66" s="597"/>
      <c r="F66" s="452" t="s">
        <v>101</v>
      </c>
      <c r="G66" s="47">
        <v>4242.38</v>
      </c>
      <c r="H66" s="47">
        <v>17757.945</v>
      </c>
      <c r="I66" s="48">
        <v>22000.325000000001</v>
      </c>
    </row>
    <row r="67" spans="1:9" ht="13.5" thickBot="1">
      <c r="A67" s="236" t="str">
        <f t="shared" si="0"/>
        <v>CENTRAL EUROPEWINSOR &amp; NEWTON</v>
      </c>
      <c r="B67" s="233" t="str">
        <f t="shared" si="1"/>
        <v>CENTRAL EUROPEWINSOR &amp; NEWTON</v>
      </c>
      <c r="C67" s="233" t="str">
        <f t="shared" si="2"/>
        <v>CENTRAL EUROPE</v>
      </c>
      <c r="D67" s="233" t="str">
        <f t="shared" si="3"/>
        <v>WINSOR &amp; NEWTON</v>
      </c>
      <c r="E67" s="597"/>
      <c r="F67" s="452" t="s">
        <v>68</v>
      </c>
      <c r="G67" s="47">
        <v>132419.073</v>
      </c>
      <c r="H67" s="47">
        <v>159487.769</v>
      </c>
      <c r="I67" s="48">
        <v>291906.842</v>
      </c>
    </row>
    <row r="68" spans="1:9" ht="13.5" thickBot="1">
      <c r="A68" s="236" t="str">
        <f t="shared" si="0"/>
        <v>CENTRAL EUROPEOther</v>
      </c>
      <c r="B68" s="233" t="str">
        <f t="shared" si="1"/>
        <v>CENTRAL EUROPEXACTO</v>
      </c>
      <c r="C68" s="233" t="str">
        <f t="shared" si="2"/>
        <v>CENTRAL EUROPE</v>
      </c>
      <c r="D68" s="233" t="str">
        <f t="shared" si="3"/>
        <v>XACTO</v>
      </c>
      <c r="E68" s="597"/>
      <c r="F68" s="452" t="s">
        <v>628</v>
      </c>
      <c r="G68" s="47">
        <v>44.457000000000001</v>
      </c>
      <c r="H68" s="47">
        <v>433.63099999999997</v>
      </c>
      <c r="I68" s="48">
        <v>478.08800000000002</v>
      </c>
    </row>
    <row r="69" spans="1:9" ht="13.5" thickBot="1">
      <c r="A69" s="236" t="str">
        <f t="shared" ref="A69:A132" si="4">C69&amp;IF(D69="WINSOR &amp; NEWTON","WINSOR &amp; NEWTON",IF(D69="LIQUITEX","LIQUITEX",IF(D69="L&amp;B","L&amp;B",IF(D69="SNAZAROO","SNAZAROO",IF(D69="REEVES","REEVES",IF(D69="LETRASET","LETRASET",IF(D69="CONTE A PARIS","CONTE A PARIS",IF(D69="All Brands"," ", "Other"))))))))</f>
        <v xml:space="preserve">CENTRAL EUROPE </v>
      </c>
      <c r="B69" s="233" t="str">
        <f t="shared" ref="B69:B132" si="5">C69&amp;D69</f>
        <v>CENTRAL EUROPEAll Brands</v>
      </c>
      <c r="C69" s="233" t="str">
        <f t="shared" ref="C69:C132" si="6">IF(E69="",C68,E69)</f>
        <v>CENTRAL EUROPE</v>
      </c>
      <c r="D69" s="233" t="str">
        <f t="shared" ref="D69:D132" si="7">IF(F69="",D68,F69)</f>
        <v>All Brands</v>
      </c>
      <c r="E69" s="598"/>
      <c r="F69" s="197" t="s">
        <v>599</v>
      </c>
      <c r="G69" s="50">
        <v>598949.63699999999</v>
      </c>
      <c r="H69" s="50">
        <v>673483.53</v>
      </c>
      <c r="I69" s="50">
        <v>1272433.1669999999</v>
      </c>
    </row>
    <row r="70" spans="1:9" ht="13.5" thickBot="1">
      <c r="A70" s="236" t="str">
        <f t="shared" si="4"/>
        <v>CENTRAL EUROPE EXPOther</v>
      </c>
      <c r="B70" s="233" t="str">
        <f t="shared" si="5"/>
        <v>CENTRAL EUROPE EXPCOLORAMA</v>
      </c>
      <c r="C70" s="233" t="str">
        <f t="shared" si="6"/>
        <v>CENTRAL EUROPE EXP</v>
      </c>
      <c r="D70" s="233" t="str">
        <f t="shared" si="7"/>
        <v>COLORAMA</v>
      </c>
      <c r="E70" s="588" t="s">
        <v>169</v>
      </c>
      <c r="F70" s="452" t="s">
        <v>638</v>
      </c>
      <c r="G70" s="47">
        <v>2249.683</v>
      </c>
      <c r="H70" s="47">
        <v>1010.202</v>
      </c>
      <c r="I70" s="48">
        <v>3259.8850000000002</v>
      </c>
    </row>
    <row r="71" spans="1:9" ht="13.5" thickBot="1">
      <c r="A71" s="236" t="str">
        <f t="shared" si="4"/>
        <v>CENTRAL EUROPE EXPOther</v>
      </c>
      <c r="B71" s="233" t="str">
        <f t="shared" si="5"/>
        <v>CENTRAL EUROPE EXPCONDA</v>
      </c>
      <c r="C71" s="233" t="str">
        <f t="shared" si="6"/>
        <v>CENTRAL EUROPE EXP</v>
      </c>
      <c r="D71" s="233" t="str">
        <f t="shared" si="7"/>
        <v>CONDA</v>
      </c>
      <c r="E71" s="597"/>
      <c r="F71" s="452" t="s">
        <v>608</v>
      </c>
      <c r="G71" s="47">
        <v>32.893000000000001</v>
      </c>
      <c r="H71" s="46"/>
      <c r="I71" s="48">
        <v>32.893000000000001</v>
      </c>
    </row>
    <row r="72" spans="1:9" ht="13.5" thickBot="1">
      <c r="A72" s="236" t="str">
        <f t="shared" si="4"/>
        <v>CENTRAL EUROPE EXPCONTE A PARIS</v>
      </c>
      <c r="B72" s="233" t="str">
        <f t="shared" si="5"/>
        <v>CENTRAL EUROPE EXPCONTE A PARIS</v>
      </c>
      <c r="C72" s="233" t="str">
        <f t="shared" si="6"/>
        <v>CENTRAL EUROPE EXP</v>
      </c>
      <c r="D72" s="233" t="str">
        <f t="shared" si="7"/>
        <v>CONTE A PARIS</v>
      </c>
      <c r="E72" s="597"/>
      <c r="F72" s="452" t="s">
        <v>590</v>
      </c>
      <c r="G72" s="47">
        <v>335.67500000000001</v>
      </c>
      <c r="H72" s="47">
        <v>329.38400000000001</v>
      </c>
      <c r="I72" s="48">
        <v>665.05899999999997</v>
      </c>
    </row>
    <row r="73" spans="1:9" ht="13.5" thickBot="1">
      <c r="A73" s="236" t="str">
        <f t="shared" si="4"/>
        <v>CENTRAL EUROPE EXPOther</v>
      </c>
      <c r="B73" s="233" t="str">
        <f t="shared" si="5"/>
        <v>CENTRAL EUROPE EXPDERWENT</v>
      </c>
      <c r="C73" s="233" t="str">
        <f t="shared" si="6"/>
        <v>CENTRAL EUROPE EXP</v>
      </c>
      <c r="D73" s="233" t="str">
        <f t="shared" si="7"/>
        <v>DERWENT</v>
      </c>
      <c r="E73" s="597"/>
      <c r="F73" s="452" t="s">
        <v>612</v>
      </c>
      <c r="G73" s="47">
        <v>252.46799999999999</v>
      </c>
      <c r="H73" s="47">
        <v>348.02100000000002</v>
      </c>
      <c r="I73" s="48">
        <v>600.48900000000003</v>
      </c>
    </row>
    <row r="74" spans="1:9" ht="13.5" thickBot="1">
      <c r="A74" s="236" t="str">
        <f t="shared" si="4"/>
        <v>CENTRAL EUROPE EXPOther</v>
      </c>
      <c r="B74" s="233" t="str">
        <f t="shared" si="5"/>
        <v>CENTRAL EUROPE EXPFABRIANO</v>
      </c>
      <c r="C74" s="233" t="str">
        <f t="shared" si="6"/>
        <v>CENTRAL EUROPE EXP</v>
      </c>
      <c r="D74" s="233" t="str">
        <f t="shared" si="7"/>
        <v>FABRIANO</v>
      </c>
      <c r="E74" s="597"/>
      <c r="F74" s="452" t="s">
        <v>613</v>
      </c>
      <c r="G74" s="47">
        <v>397.53800000000001</v>
      </c>
      <c r="H74" s="47">
        <v>337.07799999999997</v>
      </c>
      <c r="I74" s="48">
        <v>734.61599999999999</v>
      </c>
    </row>
    <row r="75" spans="1:9" ht="13.5" thickBot="1">
      <c r="A75" s="236" t="str">
        <f t="shared" si="4"/>
        <v>CENTRAL EUROPE EXPL&amp;B</v>
      </c>
      <c r="B75" s="233" t="str">
        <f t="shared" si="5"/>
        <v>CENTRAL EUROPE EXPL&amp;B</v>
      </c>
      <c r="C75" s="233" t="str">
        <f t="shared" si="6"/>
        <v>CENTRAL EUROPE EXP</v>
      </c>
      <c r="D75" s="233" t="str">
        <f t="shared" si="7"/>
        <v>L&amp;B</v>
      </c>
      <c r="E75" s="597"/>
      <c r="F75" s="452" t="s">
        <v>55</v>
      </c>
      <c r="G75" s="47">
        <v>14459.97</v>
      </c>
      <c r="H75" s="47">
        <v>14854.822</v>
      </c>
      <c r="I75" s="48">
        <v>29314.792000000001</v>
      </c>
    </row>
    <row r="76" spans="1:9" ht="13.5" thickBot="1">
      <c r="A76" s="236" t="str">
        <f t="shared" si="4"/>
        <v>CENTRAL EUROPE EXPLETRASET</v>
      </c>
      <c r="B76" s="233" t="str">
        <f t="shared" si="5"/>
        <v>CENTRAL EUROPE EXPLETRASET</v>
      </c>
      <c r="C76" s="233" t="str">
        <f t="shared" si="6"/>
        <v>CENTRAL EUROPE EXP</v>
      </c>
      <c r="D76" s="233" t="str">
        <f t="shared" si="7"/>
        <v>LETRASET</v>
      </c>
      <c r="E76" s="597"/>
      <c r="F76" s="452" t="s">
        <v>593</v>
      </c>
      <c r="G76" s="47">
        <v>2049.924</v>
      </c>
      <c r="H76" s="47">
        <v>447.25</v>
      </c>
      <c r="I76" s="48">
        <v>2497.174</v>
      </c>
    </row>
    <row r="77" spans="1:9" ht="13.5" thickBot="1">
      <c r="A77" s="236" t="str">
        <f t="shared" si="4"/>
        <v>CENTRAL EUROPE EXPLIQUITEX</v>
      </c>
      <c r="B77" s="233" t="str">
        <f t="shared" si="5"/>
        <v>CENTRAL EUROPE EXPLIQUITEX</v>
      </c>
      <c r="C77" s="233" t="str">
        <f t="shared" si="6"/>
        <v>CENTRAL EUROPE EXP</v>
      </c>
      <c r="D77" s="233" t="str">
        <f t="shared" si="7"/>
        <v>LIQUITEX</v>
      </c>
      <c r="E77" s="597"/>
      <c r="F77" s="452" t="s">
        <v>79</v>
      </c>
      <c r="G77" s="47">
        <v>9751.4240000000009</v>
      </c>
      <c r="H77" s="47">
        <v>1601.2139999999999</v>
      </c>
      <c r="I77" s="48">
        <v>11352.638000000001</v>
      </c>
    </row>
    <row r="78" spans="1:9" ht="13.5" thickBot="1">
      <c r="A78" s="236" t="str">
        <f t="shared" si="4"/>
        <v>CENTRAL EUROPE EXPOther</v>
      </c>
      <c r="B78" s="233" t="str">
        <f t="shared" si="5"/>
        <v>CENTRAL EUROPE EXPMARKETING</v>
      </c>
      <c r="C78" s="233" t="str">
        <f t="shared" si="6"/>
        <v>CENTRAL EUROPE EXP</v>
      </c>
      <c r="D78" s="233" t="str">
        <f t="shared" si="7"/>
        <v>MARKETING</v>
      </c>
      <c r="E78" s="597"/>
      <c r="F78" s="452" t="s">
        <v>594</v>
      </c>
      <c r="G78" s="47">
        <v>1.6160000000000001</v>
      </c>
      <c r="H78" s="47">
        <v>0</v>
      </c>
      <c r="I78" s="48">
        <v>1.6160000000000001</v>
      </c>
    </row>
    <row r="79" spans="1:9" ht="13.5" thickBot="1">
      <c r="A79" s="236" t="str">
        <f t="shared" si="4"/>
        <v>CENTRAL EUROPE EXPOther</v>
      </c>
      <c r="B79" s="233" t="str">
        <f t="shared" si="5"/>
        <v>CENTRAL EUROPE EXPOTHER</v>
      </c>
      <c r="C79" s="233" t="str">
        <f t="shared" si="6"/>
        <v>CENTRAL EUROPE EXP</v>
      </c>
      <c r="D79" s="233" t="str">
        <f t="shared" si="7"/>
        <v>OTHER</v>
      </c>
      <c r="E79" s="597"/>
      <c r="F79" s="452" t="s">
        <v>77</v>
      </c>
      <c r="G79" s="47">
        <v>160.41200000000001</v>
      </c>
      <c r="H79" s="47">
        <v>89.816000000000003</v>
      </c>
      <c r="I79" s="48">
        <v>250.22800000000001</v>
      </c>
    </row>
    <row r="80" spans="1:9" ht="13.5" thickBot="1">
      <c r="A80" s="236" t="str">
        <f t="shared" si="4"/>
        <v>CENTRAL EUROPE EXPREEVES</v>
      </c>
      <c r="B80" s="233" t="str">
        <f t="shared" si="5"/>
        <v>CENTRAL EUROPE EXPREEVES</v>
      </c>
      <c r="C80" s="233" t="str">
        <f t="shared" si="6"/>
        <v>CENTRAL EUROPE EXP</v>
      </c>
      <c r="D80" s="233" t="str">
        <f t="shared" si="7"/>
        <v>REEVES</v>
      </c>
      <c r="E80" s="597"/>
      <c r="F80" s="452" t="s">
        <v>173</v>
      </c>
      <c r="G80" s="47">
        <v>10619.763999999999</v>
      </c>
      <c r="H80" s="47">
        <v>9886.0470000000005</v>
      </c>
      <c r="I80" s="48">
        <v>20505.811000000002</v>
      </c>
    </row>
    <row r="81" spans="1:9" ht="13.5" thickBot="1">
      <c r="A81" s="236" t="str">
        <f t="shared" si="4"/>
        <v>CENTRAL EUROPE EXPSNAZAROO</v>
      </c>
      <c r="B81" s="233" t="str">
        <f t="shared" si="5"/>
        <v>CENTRAL EUROPE EXPSNAZAROO</v>
      </c>
      <c r="C81" s="233" t="str">
        <f t="shared" si="6"/>
        <v>CENTRAL EUROPE EXP</v>
      </c>
      <c r="D81" s="233" t="str">
        <f t="shared" si="7"/>
        <v>SNAZAROO</v>
      </c>
      <c r="E81" s="597"/>
      <c r="F81" s="452" t="s">
        <v>101</v>
      </c>
      <c r="G81" s="47">
        <v>3712.2</v>
      </c>
      <c r="H81" s="47">
        <v>9089.1139999999996</v>
      </c>
      <c r="I81" s="48">
        <v>12801.314</v>
      </c>
    </row>
    <row r="82" spans="1:9" ht="13.5" thickBot="1">
      <c r="A82" s="236" t="str">
        <f t="shared" si="4"/>
        <v>CENTRAL EUROPE EXPWINSOR &amp; NEWTON</v>
      </c>
      <c r="B82" s="233" t="str">
        <f t="shared" si="5"/>
        <v>CENTRAL EUROPE EXPWINSOR &amp; NEWTON</v>
      </c>
      <c r="C82" s="233" t="str">
        <f t="shared" si="6"/>
        <v>CENTRAL EUROPE EXP</v>
      </c>
      <c r="D82" s="233" t="str">
        <f t="shared" si="7"/>
        <v>WINSOR &amp; NEWTON</v>
      </c>
      <c r="E82" s="597"/>
      <c r="F82" s="452" t="s">
        <v>68</v>
      </c>
      <c r="G82" s="47">
        <v>6912.9219999999996</v>
      </c>
      <c r="H82" s="47">
        <v>4247.47</v>
      </c>
      <c r="I82" s="48">
        <v>11160.392</v>
      </c>
    </row>
    <row r="83" spans="1:9" ht="13.5" thickBot="1">
      <c r="A83" s="236" t="str">
        <f t="shared" si="4"/>
        <v xml:space="preserve">CENTRAL EUROPE EXP </v>
      </c>
      <c r="B83" s="233" t="str">
        <f t="shared" si="5"/>
        <v>CENTRAL EUROPE EXPAll Brands</v>
      </c>
      <c r="C83" s="233" t="str">
        <f t="shared" si="6"/>
        <v>CENTRAL EUROPE EXP</v>
      </c>
      <c r="D83" s="233" t="str">
        <f t="shared" si="7"/>
        <v>All Brands</v>
      </c>
      <c r="E83" s="598"/>
      <c r="F83" s="197" t="s">
        <v>599</v>
      </c>
      <c r="G83" s="50">
        <v>50936.489000000001</v>
      </c>
      <c r="H83" s="50">
        <v>42240.417999999998</v>
      </c>
      <c r="I83" s="50">
        <v>93176.907000000007</v>
      </c>
    </row>
    <row r="84" spans="1:9" ht="13.5" thickBot="1">
      <c r="A84" s="236" t="str">
        <f t="shared" si="4"/>
        <v>CHINACONTE A PARIS</v>
      </c>
      <c r="B84" s="233" t="str">
        <f t="shared" si="5"/>
        <v>CHINACONTE A PARIS</v>
      </c>
      <c r="C84" s="233" t="str">
        <f t="shared" si="6"/>
        <v>CHINA</v>
      </c>
      <c r="D84" s="233" t="str">
        <f t="shared" si="7"/>
        <v>CONTE A PARIS</v>
      </c>
      <c r="E84" s="588" t="s">
        <v>157</v>
      </c>
      <c r="F84" s="452" t="s">
        <v>590</v>
      </c>
      <c r="G84" s="47">
        <v>325.51900000000001</v>
      </c>
      <c r="H84" s="47">
        <v>78.397000000000006</v>
      </c>
      <c r="I84" s="48">
        <v>403.916</v>
      </c>
    </row>
    <row r="85" spans="1:9" ht="13.5" thickBot="1">
      <c r="A85" s="236" t="str">
        <f t="shared" si="4"/>
        <v>CHINAOther</v>
      </c>
      <c r="B85" s="233" t="str">
        <f t="shared" si="5"/>
        <v>CHINACREDITS</v>
      </c>
      <c r="C85" s="233" t="str">
        <f t="shared" si="6"/>
        <v>CHINA</v>
      </c>
      <c r="D85" s="233" t="str">
        <f t="shared" si="7"/>
        <v>CREDITS</v>
      </c>
      <c r="E85" s="597"/>
      <c r="F85" s="452" t="s">
        <v>591</v>
      </c>
      <c r="G85" s="47">
        <v>-117433.037</v>
      </c>
      <c r="H85" s="47">
        <v>-25612.933000000001</v>
      </c>
      <c r="I85" s="48">
        <v>-143045.97</v>
      </c>
    </row>
    <row r="86" spans="1:9" ht="13.5" thickBot="1">
      <c r="A86" s="236" t="str">
        <f t="shared" si="4"/>
        <v>CHINALIQUITEX</v>
      </c>
      <c r="B86" s="233" t="str">
        <f t="shared" si="5"/>
        <v>CHINALIQUITEX</v>
      </c>
      <c r="C86" s="233" t="str">
        <f t="shared" si="6"/>
        <v>CHINA</v>
      </c>
      <c r="D86" s="233" t="str">
        <f t="shared" si="7"/>
        <v>LIQUITEX</v>
      </c>
      <c r="E86" s="597"/>
      <c r="F86" s="452" t="s">
        <v>79</v>
      </c>
      <c r="G86" s="47">
        <v>10906.281000000001</v>
      </c>
      <c r="H86" s="47">
        <v>6343.5020000000004</v>
      </c>
      <c r="I86" s="48">
        <v>17249.782999999999</v>
      </c>
    </row>
    <row r="87" spans="1:9" ht="13.5" thickBot="1">
      <c r="A87" s="236" t="str">
        <f t="shared" si="4"/>
        <v>CHINAOther</v>
      </c>
      <c r="B87" s="233" t="str">
        <f t="shared" si="5"/>
        <v>CHINANot Specified in Database</v>
      </c>
      <c r="C87" s="233" t="str">
        <f t="shared" si="6"/>
        <v>CHINA</v>
      </c>
      <c r="D87" s="233" t="str">
        <f t="shared" si="7"/>
        <v>Not Specified in Database</v>
      </c>
      <c r="E87" s="597"/>
      <c r="F87" s="452" t="s">
        <v>597</v>
      </c>
      <c r="G87" s="46"/>
      <c r="H87" s="47">
        <v>13.102</v>
      </c>
      <c r="I87" s="48">
        <v>13.102</v>
      </c>
    </row>
    <row r="88" spans="1:9" ht="13.5" thickBot="1">
      <c r="A88" s="236" t="str">
        <f t="shared" si="4"/>
        <v>CHINAOther</v>
      </c>
      <c r="B88" s="233" t="str">
        <f t="shared" si="5"/>
        <v>CHINAOTHER</v>
      </c>
      <c r="C88" s="233" t="str">
        <f t="shared" si="6"/>
        <v>CHINA</v>
      </c>
      <c r="D88" s="233" t="str">
        <f t="shared" si="7"/>
        <v>OTHER</v>
      </c>
      <c r="E88" s="597"/>
      <c r="F88" s="452" t="s">
        <v>77</v>
      </c>
      <c r="G88" s="47">
        <v>-885.86099999999999</v>
      </c>
      <c r="H88" s="47">
        <v>-523.17200000000003</v>
      </c>
      <c r="I88" s="48">
        <v>-1409.0329999999999</v>
      </c>
    </row>
    <row r="89" spans="1:9" ht="13.5" thickBot="1">
      <c r="A89" s="236" t="str">
        <f t="shared" si="4"/>
        <v>CHINAOther</v>
      </c>
      <c r="B89" s="233" t="str">
        <f t="shared" si="5"/>
        <v>CHINAT KEYA</v>
      </c>
      <c r="C89" s="233" t="str">
        <f t="shared" si="6"/>
        <v>CHINA</v>
      </c>
      <c r="D89" s="233" t="str">
        <f t="shared" si="7"/>
        <v>T KEYA</v>
      </c>
      <c r="E89" s="597"/>
      <c r="F89" s="452" t="s">
        <v>641</v>
      </c>
      <c r="G89" s="47">
        <v>16032.829</v>
      </c>
      <c r="H89" s="47">
        <v>7933.0959999999995</v>
      </c>
      <c r="I89" s="48">
        <v>23965.924999999999</v>
      </c>
    </row>
    <row r="90" spans="1:9" ht="13.5" thickBot="1">
      <c r="A90" s="236" t="str">
        <f t="shared" si="4"/>
        <v>CHINAWINSOR &amp; NEWTON</v>
      </c>
      <c r="B90" s="233" t="str">
        <f t="shared" si="5"/>
        <v>CHINAWINSOR &amp; NEWTON</v>
      </c>
      <c r="C90" s="233" t="str">
        <f t="shared" si="6"/>
        <v>CHINA</v>
      </c>
      <c r="D90" s="233" t="str">
        <f t="shared" si="7"/>
        <v>WINSOR &amp; NEWTON</v>
      </c>
      <c r="E90" s="597"/>
      <c r="F90" s="452" t="s">
        <v>68</v>
      </c>
      <c r="G90" s="47">
        <v>451385.70400000003</v>
      </c>
      <c r="H90" s="47">
        <v>327668.755</v>
      </c>
      <c r="I90" s="48">
        <v>779054.45900000003</v>
      </c>
    </row>
    <row r="91" spans="1:9" ht="13.5" thickBot="1">
      <c r="A91" s="236" t="str">
        <f t="shared" si="4"/>
        <v xml:space="preserve">CHINA </v>
      </c>
      <c r="B91" s="233" t="str">
        <f t="shared" si="5"/>
        <v>CHINAAll Brands</v>
      </c>
      <c r="C91" s="233" t="str">
        <f t="shared" si="6"/>
        <v>CHINA</v>
      </c>
      <c r="D91" s="233" t="str">
        <f t="shared" si="7"/>
        <v>All Brands</v>
      </c>
      <c r="E91" s="598"/>
      <c r="F91" s="197" t="s">
        <v>599</v>
      </c>
      <c r="G91" s="50">
        <v>360331.435</v>
      </c>
      <c r="H91" s="50">
        <v>315900.74699999997</v>
      </c>
      <c r="I91" s="50">
        <v>676232.18200000003</v>
      </c>
    </row>
    <row r="92" spans="1:9" ht="13.5" thickBot="1">
      <c r="A92" s="236" t="str">
        <f t="shared" si="4"/>
        <v>ECOMMERCELETRASET</v>
      </c>
      <c r="B92" s="233" t="str">
        <f t="shared" si="5"/>
        <v>ECOMMERCELETRASET</v>
      </c>
      <c r="C92" s="233" t="str">
        <f t="shared" si="6"/>
        <v>ECOMMERCE</v>
      </c>
      <c r="D92" s="233" t="str">
        <f t="shared" si="7"/>
        <v>LETRASET</v>
      </c>
      <c r="E92" s="588" t="s">
        <v>164</v>
      </c>
      <c r="F92" s="452" t="s">
        <v>593</v>
      </c>
      <c r="G92" s="47">
        <v>14617.28</v>
      </c>
      <c r="H92" s="47">
        <v>15995</v>
      </c>
      <c r="I92" s="48">
        <v>30612.28</v>
      </c>
    </row>
    <row r="93" spans="1:9" ht="13.5" thickBot="1">
      <c r="A93" s="236" t="str">
        <f t="shared" si="4"/>
        <v>ECOMMERCELIQUITEX</v>
      </c>
      <c r="B93" s="233" t="str">
        <f t="shared" si="5"/>
        <v>ECOMMERCELIQUITEX</v>
      </c>
      <c r="C93" s="233" t="str">
        <f t="shared" si="6"/>
        <v>ECOMMERCE</v>
      </c>
      <c r="D93" s="233" t="str">
        <f t="shared" si="7"/>
        <v>LIQUITEX</v>
      </c>
      <c r="E93" s="597"/>
      <c r="F93" s="452" t="s">
        <v>79</v>
      </c>
      <c r="G93" s="47">
        <v>3252.8470000000002</v>
      </c>
      <c r="H93" s="47">
        <v>3092.8679999999999</v>
      </c>
      <c r="I93" s="48">
        <v>6345.7150000000001</v>
      </c>
    </row>
    <row r="94" spans="1:9" ht="13.5" thickBot="1">
      <c r="A94" s="236" t="str">
        <f t="shared" si="4"/>
        <v>ECOMMERCEOther</v>
      </c>
      <c r="B94" s="233" t="str">
        <f t="shared" si="5"/>
        <v>ECOMMERCEMARKETING</v>
      </c>
      <c r="C94" s="233" t="str">
        <f t="shared" si="6"/>
        <v>ECOMMERCE</v>
      </c>
      <c r="D94" s="233" t="str">
        <f t="shared" si="7"/>
        <v>MARKETING</v>
      </c>
      <c r="E94" s="597"/>
      <c r="F94" s="452" t="s">
        <v>594</v>
      </c>
      <c r="G94" s="47">
        <v>69.248000000000005</v>
      </c>
      <c r="H94" s="47">
        <v>20.184999999999999</v>
      </c>
      <c r="I94" s="48">
        <v>89.433000000000007</v>
      </c>
    </row>
    <row r="95" spans="1:9" ht="13.5" thickBot="1">
      <c r="A95" s="236" t="str">
        <f t="shared" si="4"/>
        <v>ECOMMERCESNAZAROO</v>
      </c>
      <c r="B95" s="233" t="str">
        <f t="shared" si="5"/>
        <v>ECOMMERCESNAZAROO</v>
      </c>
      <c r="C95" s="233" t="str">
        <f t="shared" si="6"/>
        <v>ECOMMERCE</v>
      </c>
      <c r="D95" s="233" t="str">
        <f t="shared" si="7"/>
        <v>SNAZAROO</v>
      </c>
      <c r="E95" s="597"/>
      <c r="F95" s="452" t="s">
        <v>101</v>
      </c>
      <c r="G95" s="47">
        <v>11486.402</v>
      </c>
      <c r="H95" s="47">
        <v>13369.028</v>
      </c>
      <c r="I95" s="48">
        <v>24855.43</v>
      </c>
    </row>
    <row r="96" spans="1:9" ht="13.5" thickBot="1">
      <c r="A96" s="236" t="str">
        <f t="shared" si="4"/>
        <v>ECOMMERCEWINSOR &amp; NEWTON</v>
      </c>
      <c r="B96" s="233" t="str">
        <f t="shared" si="5"/>
        <v>ECOMMERCEWINSOR &amp; NEWTON</v>
      </c>
      <c r="C96" s="233" t="str">
        <f t="shared" si="6"/>
        <v>ECOMMERCE</v>
      </c>
      <c r="D96" s="233" t="str">
        <f t="shared" si="7"/>
        <v>WINSOR &amp; NEWTON</v>
      </c>
      <c r="E96" s="597"/>
      <c r="F96" s="452" t="s">
        <v>68</v>
      </c>
      <c r="G96" s="47">
        <v>16412.285</v>
      </c>
      <c r="H96" s="47">
        <v>13225.245999999999</v>
      </c>
      <c r="I96" s="48">
        <v>29637.530999999999</v>
      </c>
    </row>
    <row r="97" spans="1:9" ht="13.5" thickBot="1">
      <c r="A97" s="236" t="str">
        <f t="shared" si="4"/>
        <v xml:space="preserve">ECOMMERCE </v>
      </c>
      <c r="B97" s="233" t="str">
        <f t="shared" si="5"/>
        <v>ECOMMERCEAll Brands</v>
      </c>
      <c r="C97" s="233" t="str">
        <f t="shared" si="6"/>
        <v>ECOMMERCE</v>
      </c>
      <c r="D97" s="233" t="str">
        <f t="shared" si="7"/>
        <v>All Brands</v>
      </c>
      <c r="E97" s="598"/>
      <c r="F97" s="197" t="s">
        <v>599</v>
      </c>
      <c r="G97" s="50">
        <v>45838.061999999998</v>
      </c>
      <c r="H97" s="50">
        <v>45702.326999999997</v>
      </c>
      <c r="I97" s="50">
        <v>91540.388999999996</v>
      </c>
    </row>
    <row r="98" spans="1:9" ht="13.5" thickBot="1">
      <c r="A98" s="236" t="str">
        <f t="shared" si="4"/>
        <v>FRANCEOther</v>
      </c>
      <c r="B98" s="233" t="str">
        <f t="shared" si="5"/>
        <v>FRANCE10 DOIGTS</v>
      </c>
      <c r="C98" s="233" t="str">
        <f t="shared" si="6"/>
        <v>FRANCE</v>
      </c>
      <c r="D98" s="233" t="str">
        <f t="shared" si="7"/>
        <v>10 DOIGTS</v>
      </c>
      <c r="E98" s="588" t="s">
        <v>155</v>
      </c>
      <c r="F98" s="452" t="s">
        <v>642</v>
      </c>
      <c r="G98" s="47">
        <v>2959.2860000000001</v>
      </c>
      <c r="H98" s="46"/>
      <c r="I98" s="48">
        <v>2959.2860000000001</v>
      </c>
    </row>
    <row r="99" spans="1:9" ht="13.5" thickBot="1">
      <c r="A99" s="236" t="str">
        <f t="shared" si="4"/>
        <v>FRANCECONTE A PARIS</v>
      </c>
      <c r="B99" s="233" t="str">
        <f t="shared" si="5"/>
        <v>FRANCECONTE A PARIS</v>
      </c>
      <c r="C99" s="233" t="str">
        <f t="shared" si="6"/>
        <v>FRANCE</v>
      </c>
      <c r="D99" s="233" t="str">
        <f t="shared" si="7"/>
        <v>CONTE A PARIS</v>
      </c>
      <c r="E99" s="597"/>
      <c r="F99" s="452" t="s">
        <v>590</v>
      </c>
      <c r="G99" s="47">
        <v>54428.771999999997</v>
      </c>
      <c r="H99" s="47">
        <v>61690.93</v>
      </c>
      <c r="I99" s="48">
        <v>116119.702</v>
      </c>
    </row>
    <row r="100" spans="1:9" ht="13.5" thickBot="1">
      <c r="A100" s="236" t="str">
        <f t="shared" si="4"/>
        <v>FRANCEOther</v>
      </c>
      <c r="B100" s="233" t="str">
        <f t="shared" si="5"/>
        <v>FRANCECULTURA</v>
      </c>
      <c r="C100" s="233" t="str">
        <f t="shared" si="6"/>
        <v>FRANCE</v>
      </c>
      <c r="D100" s="233" t="str">
        <f t="shared" si="7"/>
        <v>CULTURA</v>
      </c>
      <c r="E100" s="597"/>
      <c r="F100" s="452" t="s">
        <v>371</v>
      </c>
      <c r="G100" s="47">
        <v>172141.86799999999</v>
      </c>
      <c r="H100" s="47">
        <v>51001.042000000001</v>
      </c>
      <c r="I100" s="48">
        <v>223142.91</v>
      </c>
    </row>
    <row r="101" spans="1:9" ht="13.5" thickBot="1">
      <c r="A101" s="236" t="str">
        <f t="shared" si="4"/>
        <v>FRANCEOther</v>
      </c>
      <c r="B101" s="233" t="str">
        <f t="shared" si="5"/>
        <v>FRANCEDERWENT</v>
      </c>
      <c r="C101" s="233" t="str">
        <f t="shared" si="6"/>
        <v>FRANCE</v>
      </c>
      <c r="D101" s="233" t="str">
        <f t="shared" si="7"/>
        <v>DERWENT</v>
      </c>
      <c r="E101" s="597"/>
      <c r="F101" s="452" t="s">
        <v>612</v>
      </c>
      <c r="G101" s="47">
        <v>42689.777999999998</v>
      </c>
      <c r="H101" s="47">
        <v>69072.697</v>
      </c>
      <c r="I101" s="48">
        <v>111762.47500000001</v>
      </c>
    </row>
    <row r="102" spans="1:9" ht="13.5" thickBot="1">
      <c r="A102" s="236" t="str">
        <f t="shared" si="4"/>
        <v>FRANCEOther</v>
      </c>
      <c r="B102" s="233" t="str">
        <f t="shared" si="5"/>
        <v>FRANCEFABRIANO</v>
      </c>
      <c r="C102" s="233" t="str">
        <f t="shared" si="6"/>
        <v>FRANCE</v>
      </c>
      <c r="D102" s="233" t="str">
        <f t="shared" si="7"/>
        <v>FABRIANO</v>
      </c>
      <c r="E102" s="597"/>
      <c r="F102" s="452" t="s">
        <v>613</v>
      </c>
      <c r="G102" s="47">
        <v>5457.308</v>
      </c>
      <c r="H102" s="47">
        <v>7320.9489999999996</v>
      </c>
      <c r="I102" s="48">
        <v>12778.257</v>
      </c>
    </row>
    <row r="103" spans="1:9" ht="13.5" thickBot="1">
      <c r="A103" s="236" t="str">
        <f t="shared" si="4"/>
        <v>FRANCEL&amp;B</v>
      </c>
      <c r="B103" s="233" t="str">
        <f t="shared" si="5"/>
        <v>FRANCEL&amp;B</v>
      </c>
      <c r="C103" s="233" t="str">
        <f t="shared" si="6"/>
        <v>FRANCE</v>
      </c>
      <c r="D103" s="233" t="str">
        <f t="shared" si="7"/>
        <v>L&amp;B</v>
      </c>
      <c r="E103" s="597"/>
      <c r="F103" s="452" t="s">
        <v>55</v>
      </c>
      <c r="G103" s="47">
        <v>631243.85800000001</v>
      </c>
      <c r="H103" s="47">
        <v>645454.15099999995</v>
      </c>
      <c r="I103" s="48">
        <v>1276698.0090000001</v>
      </c>
    </row>
    <row r="104" spans="1:9" ht="13.5" thickBot="1">
      <c r="A104" s="236" t="str">
        <f t="shared" si="4"/>
        <v>FRANCELETRASET</v>
      </c>
      <c r="B104" s="233" t="str">
        <f t="shared" si="5"/>
        <v>FRANCELETRASET</v>
      </c>
      <c r="C104" s="233" t="str">
        <f t="shared" si="6"/>
        <v>FRANCE</v>
      </c>
      <c r="D104" s="233" t="str">
        <f t="shared" si="7"/>
        <v>LETRASET</v>
      </c>
      <c r="E104" s="597"/>
      <c r="F104" s="452" t="s">
        <v>593</v>
      </c>
      <c r="G104" s="47">
        <v>90985.962</v>
      </c>
      <c r="H104" s="47">
        <v>105163.031</v>
      </c>
      <c r="I104" s="48">
        <v>196148.99299999999</v>
      </c>
    </row>
    <row r="105" spans="1:9" ht="13.5" thickBot="1">
      <c r="A105" s="236" t="str">
        <f t="shared" si="4"/>
        <v>FRANCELIQUITEX</v>
      </c>
      <c r="B105" s="233" t="str">
        <f t="shared" si="5"/>
        <v>FRANCELIQUITEX</v>
      </c>
      <c r="C105" s="233" t="str">
        <f t="shared" si="6"/>
        <v>FRANCE</v>
      </c>
      <c r="D105" s="233" t="str">
        <f t="shared" si="7"/>
        <v>LIQUITEX</v>
      </c>
      <c r="E105" s="597"/>
      <c r="F105" s="452" t="s">
        <v>79</v>
      </c>
      <c r="G105" s="47">
        <v>190729.47500000001</v>
      </c>
      <c r="H105" s="47">
        <v>198945.041</v>
      </c>
      <c r="I105" s="48">
        <v>389674.516</v>
      </c>
    </row>
    <row r="106" spans="1:9" ht="13.5" thickBot="1">
      <c r="A106" s="236" t="str">
        <f t="shared" si="4"/>
        <v>FRANCEOther</v>
      </c>
      <c r="B106" s="233" t="str">
        <f t="shared" si="5"/>
        <v>FRANCEMARKETING</v>
      </c>
      <c r="C106" s="233" t="str">
        <f t="shared" si="6"/>
        <v>FRANCE</v>
      </c>
      <c r="D106" s="233" t="str">
        <f t="shared" si="7"/>
        <v>MARKETING</v>
      </c>
      <c r="E106" s="597"/>
      <c r="F106" s="452" t="s">
        <v>594</v>
      </c>
      <c r="G106" s="47">
        <v>0.432</v>
      </c>
      <c r="H106" s="47">
        <v>22.841999999999999</v>
      </c>
      <c r="I106" s="48">
        <v>23.274000000000001</v>
      </c>
    </row>
    <row r="107" spans="1:9" ht="13.5" thickBot="1">
      <c r="A107" s="236" t="str">
        <f t="shared" si="4"/>
        <v>FRANCEOther</v>
      </c>
      <c r="B107" s="233" t="str">
        <f t="shared" si="5"/>
        <v>FRANCEMODERN OPTIONS</v>
      </c>
      <c r="C107" s="233" t="str">
        <f t="shared" si="6"/>
        <v>FRANCE</v>
      </c>
      <c r="D107" s="233" t="str">
        <f t="shared" si="7"/>
        <v>MODERN OPTIONS</v>
      </c>
      <c r="E107" s="597"/>
      <c r="F107" s="452" t="s">
        <v>596</v>
      </c>
      <c r="G107" s="47">
        <v>4139.5550000000003</v>
      </c>
      <c r="H107" s="47">
        <v>1462.758</v>
      </c>
      <c r="I107" s="48">
        <v>5602.3130000000001</v>
      </c>
    </row>
    <row r="108" spans="1:9" ht="13.5" thickBot="1">
      <c r="A108" s="236" t="str">
        <f t="shared" si="4"/>
        <v>FRANCEOther</v>
      </c>
      <c r="B108" s="233" t="str">
        <f t="shared" si="5"/>
        <v>FRANCEOGEO</v>
      </c>
      <c r="C108" s="233" t="str">
        <f t="shared" si="6"/>
        <v>FRANCE</v>
      </c>
      <c r="D108" s="233" t="str">
        <f t="shared" si="7"/>
        <v>OGEO</v>
      </c>
      <c r="E108" s="597"/>
      <c r="F108" s="452" t="s">
        <v>646</v>
      </c>
      <c r="G108" s="47">
        <v>1867.826</v>
      </c>
      <c r="H108" s="47">
        <v>1998.44</v>
      </c>
      <c r="I108" s="48">
        <v>3866.2660000000001</v>
      </c>
    </row>
    <row r="109" spans="1:9" ht="13.5" thickBot="1">
      <c r="A109" s="236" t="str">
        <f t="shared" si="4"/>
        <v>FRANCEOther</v>
      </c>
      <c r="B109" s="233" t="str">
        <f t="shared" si="5"/>
        <v>FRANCEOTHER BRANDS</v>
      </c>
      <c r="C109" s="233" t="str">
        <f t="shared" si="6"/>
        <v>FRANCE</v>
      </c>
      <c r="D109" s="233" t="str">
        <f t="shared" si="7"/>
        <v>OTHER BRANDS</v>
      </c>
      <c r="E109" s="597"/>
      <c r="F109" s="452" t="s">
        <v>621</v>
      </c>
      <c r="G109" s="46"/>
      <c r="H109" s="47">
        <v>85.022999999999996</v>
      </c>
      <c r="I109" s="48">
        <v>85.022999999999996</v>
      </c>
    </row>
    <row r="110" spans="1:9" ht="13.5" thickBot="1">
      <c r="A110" s="236" t="str">
        <f t="shared" si="4"/>
        <v>FRANCEOther</v>
      </c>
      <c r="B110" s="233" t="str">
        <f t="shared" si="5"/>
        <v>FRANCEPICHON</v>
      </c>
      <c r="C110" s="233" t="str">
        <f t="shared" si="6"/>
        <v>FRANCE</v>
      </c>
      <c r="D110" s="233" t="str">
        <f t="shared" si="7"/>
        <v>PICHON</v>
      </c>
      <c r="E110" s="597"/>
      <c r="F110" s="452" t="s">
        <v>647</v>
      </c>
      <c r="G110" s="47">
        <v>5610.05</v>
      </c>
      <c r="H110" s="47">
        <v>28417.594000000001</v>
      </c>
      <c r="I110" s="48">
        <v>34027.644</v>
      </c>
    </row>
    <row r="111" spans="1:9" ht="13.5" thickBot="1">
      <c r="A111" s="236" t="str">
        <f t="shared" si="4"/>
        <v>FRANCEREEVES</v>
      </c>
      <c r="B111" s="233" t="str">
        <f t="shared" si="5"/>
        <v>FRANCEREEVES</v>
      </c>
      <c r="C111" s="233" t="str">
        <f t="shared" si="6"/>
        <v>FRANCE</v>
      </c>
      <c r="D111" s="233" t="str">
        <f t="shared" si="7"/>
        <v>REEVES</v>
      </c>
      <c r="E111" s="597"/>
      <c r="F111" s="452" t="s">
        <v>173</v>
      </c>
      <c r="G111" s="47">
        <v>54690.824999999997</v>
      </c>
      <c r="H111" s="47">
        <v>56891.000999999997</v>
      </c>
      <c r="I111" s="48">
        <v>111581.826</v>
      </c>
    </row>
    <row r="112" spans="1:9" ht="13.5" thickBot="1">
      <c r="A112" s="236" t="str">
        <f t="shared" si="4"/>
        <v>FRANCESNAZAROO</v>
      </c>
      <c r="B112" s="233" t="str">
        <f t="shared" si="5"/>
        <v>FRANCESNAZAROO</v>
      </c>
      <c r="C112" s="233" t="str">
        <f t="shared" si="6"/>
        <v>FRANCE</v>
      </c>
      <c r="D112" s="233" t="str">
        <f t="shared" si="7"/>
        <v>SNAZAROO</v>
      </c>
      <c r="E112" s="597"/>
      <c r="F112" s="452" t="s">
        <v>101</v>
      </c>
      <c r="G112" s="47">
        <v>62478.677000000003</v>
      </c>
      <c r="H112" s="47">
        <v>57059.252</v>
      </c>
      <c r="I112" s="48">
        <v>119537.929</v>
      </c>
    </row>
    <row r="113" spans="1:9" ht="13.5" thickBot="1">
      <c r="A113" s="236" t="str">
        <f t="shared" si="4"/>
        <v>FRANCEOther</v>
      </c>
      <c r="B113" s="233" t="str">
        <f t="shared" si="5"/>
        <v>FRANCETULIP</v>
      </c>
      <c r="C113" s="233" t="str">
        <f t="shared" si="6"/>
        <v>FRANCE</v>
      </c>
      <c r="D113" s="233" t="str">
        <f t="shared" si="7"/>
        <v>TULIP</v>
      </c>
      <c r="E113" s="597"/>
      <c r="F113" s="452" t="s">
        <v>598</v>
      </c>
      <c r="G113" s="47">
        <v>8.51</v>
      </c>
      <c r="H113" s="47">
        <v>-2.8279999999999998</v>
      </c>
      <c r="I113" s="48">
        <v>5.6820000000000004</v>
      </c>
    </row>
    <row r="114" spans="1:9" ht="13.5" thickBot="1">
      <c r="A114" s="236" t="str">
        <f t="shared" si="4"/>
        <v>FRANCEWINSOR &amp; NEWTON</v>
      </c>
      <c r="B114" s="233" t="str">
        <f t="shared" si="5"/>
        <v>FRANCEWINSOR &amp; NEWTON</v>
      </c>
      <c r="C114" s="233" t="str">
        <f t="shared" si="6"/>
        <v>FRANCE</v>
      </c>
      <c r="D114" s="233" t="str">
        <f t="shared" si="7"/>
        <v>WINSOR &amp; NEWTON</v>
      </c>
      <c r="E114" s="597"/>
      <c r="F114" s="452" t="s">
        <v>68</v>
      </c>
      <c r="G114" s="47">
        <v>100592.019</v>
      </c>
      <c r="H114" s="47">
        <v>153362.75</v>
      </c>
      <c r="I114" s="48">
        <v>253954.769</v>
      </c>
    </row>
    <row r="115" spans="1:9" ht="13.5" thickBot="1">
      <c r="A115" s="236" t="str">
        <f t="shared" si="4"/>
        <v xml:space="preserve">FRANCE </v>
      </c>
      <c r="B115" s="233" t="str">
        <f t="shared" si="5"/>
        <v>FRANCEAll Brands</v>
      </c>
      <c r="C115" s="233" t="str">
        <f t="shared" si="6"/>
        <v>FRANCE</v>
      </c>
      <c r="D115" s="233" t="str">
        <f t="shared" si="7"/>
        <v>All Brands</v>
      </c>
      <c r="E115" s="598"/>
      <c r="F115" s="197" t="s">
        <v>599</v>
      </c>
      <c r="G115" s="50">
        <v>1420024.2009999999</v>
      </c>
      <c r="H115" s="50">
        <v>1437944.673</v>
      </c>
      <c r="I115" s="50">
        <v>2857968.8739999998</v>
      </c>
    </row>
    <row r="116" spans="1:9" ht="13.5" thickBot="1">
      <c r="A116" s="236" t="str">
        <f t="shared" si="4"/>
        <v>IBERIAOther</v>
      </c>
      <c r="B116" s="233" t="str">
        <f t="shared" si="5"/>
        <v>IBERIAARTOGRAPH</v>
      </c>
      <c r="C116" s="233" t="str">
        <f t="shared" si="6"/>
        <v>IBERIA</v>
      </c>
      <c r="D116" s="233" t="str">
        <f t="shared" si="7"/>
        <v>ARTOGRAPH</v>
      </c>
      <c r="E116" s="588" t="s">
        <v>162</v>
      </c>
      <c r="F116" s="452" t="s">
        <v>602</v>
      </c>
      <c r="G116" s="47">
        <v>836.69</v>
      </c>
      <c r="H116" s="47">
        <v>614.99</v>
      </c>
      <c r="I116" s="48">
        <v>1451.68</v>
      </c>
    </row>
    <row r="117" spans="1:9" ht="13.5" thickBot="1">
      <c r="A117" s="236" t="str">
        <f t="shared" si="4"/>
        <v>IBERIACONTE A PARIS</v>
      </c>
      <c r="B117" s="233" t="str">
        <f t="shared" si="5"/>
        <v>IBERIACONTE A PARIS</v>
      </c>
      <c r="C117" s="233" t="str">
        <f t="shared" si="6"/>
        <v>IBERIA</v>
      </c>
      <c r="D117" s="233" t="str">
        <f t="shared" si="7"/>
        <v>CONTE A PARIS</v>
      </c>
      <c r="E117" s="597"/>
      <c r="F117" s="452" t="s">
        <v>590</v>
      </c>
      <c r="G117" s="47">
        <v>11905.97</v>
      </c>
      <c r="H117" s="47">
        <v>9950.18</v>
      </c>
      <c r="I117" s="48">
        <v>21856.15</v>
      </c>
    </row>
    <row r="118" spans="1:9" ht="13.5" thickBot="1">
      <c r="A118" s="236" t="str">
        <f t="shared" si="4"/>
        <v>IBERIAOther</v>
      </c>
      <c r="B118" s="233" t="str">
        <f t="shared" si="5"/>
        <v>IBERIADERWENT</v>
      </c>
      <c r="C118" s="233" t="str">
        <f t="shared" si="6"/>
        <v>IBERIA</v>
      </c>
      <c r="D118" s="233" t="str">
        <f t="shared" si="7"/>
        <v>DERWENT</v>
      </c>
      <c r="E118" s="597"/>
      <c r="F118" s="452" t="s">
        <v>612</v>
      </c>
      <c r="G118" s="47">
        <v>6221.2</v>
      </c>
      <c r="H118" s="47">
        <v>5779.42</v>
      </c>
      <c r="I118" s="48">
        <v>12000.62</v>
      </c>
    </row>
    <row r="119" spans="1:9" ht="13.5" thickBot="1">
      <c r="A119" s="236" t="str">
        <f t="shared" si="4"/>
        <v>IBERIAL&amp;B</v>
      </c>
      <c r="B119" s="233" t="str">
        <f t="shared" si="5"/>
        <v>IBERIAL&amp;B</v>
      </c>
      <c r="C119" s="233" t="str">
        <f t="shared" si="6"/>
        <v>IBERIA</v>
      </c>
      <c r="D119" s="233" t="str">
        <f t="shared" si="7"/>
        <v>L&amp;B</v>
      </c>
      <c r="E119" s="597"/>
      <c r="F119" s="452" t="s">
        <v>55</v>
      </c>
      <c r="G119" s="47">
        <v>48269.24</v>
      </c>
      <c r="H119" s="47">
        <v>46806.93</v>
      </c>
      <c r="I119" s="48">
        <v>95076.17</v>
      </c>
    </row>
    <row r="120" spans="1:9" ht="13.5" thickBot="1">
      <c r="A120" s="236" t="str">
        <f t="shared" si="4"/>
        <v>IBERIALETRASET</v>
      </c>
      <c r="B120" s="233" t="str">
        <f t="shared" si="5"/>
        <v>IBERIALETRASET</v>
      </c>
      <c r="C120" s="233" t="str">
        <f t="shared" si="6"/>
        <v>IBERIA</v>
      </c>
      <c r="D120" s="233" t="str">
        <f t="shared" si="7"/>
        <v>LETRASET</v>
      </c>
      <c r="E120" s="597"/>
      <c r="F120" s="452" t="s">
        <v>593</v>
      </c>
      <c r="G120" s="47">
        <v>12998.42</v>
      </c>
      <c r="H120" s="47">
        <v>12938.91</v>
      </c>
      <c r="I120" s="48">
        <v>25937.33</v>
      </c>
    </row>
    <row r="121" spans="1:9" ht="13.5" thickBot="1">
      <c r="A121" s="236" t="str">
        <f t="shared" si="4"/>
        <v>IBERIALIQUITEX</v>
      </c>
      <c r="B121" s="233" t="str">
        <f t="shared" si="5"/>
        <v>IBERIALIQUITEX</v>
      </c>
      <c r="C121" s="233" t="str">
        <f t="shared" si="6"/>
        <v>IBERIA</v>
      </c>
      <c r="D121" s="233" t="str">
        <f t="shared" si="7"/>
        <v>LIQUITEX</v>
      </c>
      <c r="E121" s="597"/>
      <c r="F121" s="452" t="s">
        <v>79</v>
      </c>
      <c r="G121" s="47">
        <v>4060.01</v>
      </c>
      <c r="H121" s="47">
        <v>9240.5300000000007</v>
      </c>
      <c r="I121" s="48">
        <v>13300.54</v>
      </c>
    </row>
    <row r="122" spans="1:9" ht="13.5" thickBot="1">
      <c r="A122" s="236" t="str">
        <f t="shared" si="4"/>
        <v>IBERIAOther</v>
      </c>
      <c r="B122" s="233" t="str">
        <f t="shared" si="5"/>
        <v>IBERIAMODERN OPTIONS</v>
      </c>
      <c r="C122" s="233" t="str">
        <f t="shared" si="6"/>
        <v>IBERIA</v>
      </c>
      <c r="D122" s="233" t="str">
        <f t="shared" si="7"/>
        <v>MODERN OPTIONS</v>
      </c>
      <c r="E122" s="597"/>
      <c r="F122" s="452" t="s">
        <v>596</v>
      </c>
      <c r="G122" s="47">
        <v>211.87</v>
      </c>
      <c r="H122" s="47">
        <v>123.97</v>
      </c>
      <c r="I122" s="48">
        <v>335.84</v>
      </c>
    </row>
    <row r="123" spans="1:9" ht="13.5" thickBot="1">
      <c r="A123" s="236" t="str">
        <f t="shared" si="4"/>
        <v>IBERIAREEVES</v>
      </c>
      <c r="B123" s="233" t="str">
        <f t="shared" si="5"/>
        <v>IBERIAREEVES</v>
      </c>
      <c r="C123" s="233" t="str">
        <f t="shared" si="6"/>
        <v>IBERIA</v>
      </c>
      <c r="D123" s="233" t="str">
        <f t="shared" si="7"/>
        <v>REEVES</v>
      </c>
      <c r="E123" s="597"/>
      <c r="F123" s="452" t="s">
        <v>173</v>
      </c>
      <c r="G123" s="47">
        <v>9103.67</v>
      </c>
      <c r="H123" s="47">
        <v>4638.4799999999996</v>
      </c>
      <c r="I123" s="48">
        <v>13742.15</v>
      </c>
    </row>
    <row r="124" spans="1:9" ht="13.5" thickBot="1">
      <c r="A124" s="236" t="str">
        <f t="shared" si="4"/>
        <v>IBERIASNAZAROO</v>
      </c>
      <c r="B124" s="233" t="str">
        <f t="shared" si="5"/>
        <v>IBERIASNAZAROO</v>
      </c>
      <c r="C124" s="233" t="str">
        <f t="shared" si="6"/>
        <v>IBERIA</v>
      </c>
      <c r="D124" s="233" t="str">
        <f t="shared" si="7"/>
        <v>SNAZAROO</v>
      </c>
      <c r="E124" s="597"/>
      <c r="F124" s="452" t="s">
        <v>101</v>
      </c>
      <c r="G124" s="47">
        <v>43198.879999999997</v>
      </c>
      <c r="H124" s="47">
        <v>8308.93</v>
      </c>
      <c r="I124" s="48">
        <v>51507.81</v>
      </c>
    </row>
    <row r="125" spans="1:9" ht="13.5" thickBot="1">
      <c r="A125" s="236" t="str">
        <f t="shared" si="4"/>
        <v>IBERIAWINSOR &amp; NEWTON</v>
      </c>
      <c r="B125" s="233" t="str">
        <f t="shared" si="5"/>
        <v>IBERIAWINSOR &amp; NEWTON</v>
      </c>
      <c r="C125" s="233" t="str">
        <f t="shared" si="6"/>
        <v>IBERIA</v>
      </c>
      <c r="D125" s="233" t="str">
        <f t="shared" si="7"/>
        <v>WINSOR &amp; NEWTON</v>
      </c>
      <c r="E125" s="597"/>
      <c r="F125" s="452" t="s">
        <v>68</v>
      </c>
      <c r="G125" s="47">
        <v>70277.11</v>
      </c>
      <c r="H125" s="47">
        <v>60899.41</v>
      </c>
      <c r="I125" s="48">
        <v>131176.51999999999</v>
      </c>
    </row>
    <row r="126" spans="1:9" ht="13.5" thickBot="1">
      <c r="A126" s="236" t="str">
        <f t="shared" si="4"/>
        <v xml:space="preserve">IBERIA </v>
      </c>
      <c r="B126" s="233" t="str">
        <f t="shared" si="5"/>
        <v>IBERIAAll Brands</v>
      </c>
      <c r="C126" s="233" t="str">
        <f t="shared" si="6"/>
        <v>IBERIA</v>
      </c>
      <c r="D126" s="233" t="str">
        <f t="shared" si="7"/>
        <v>All Brands</v>
      </c>
      <c r="E126" s="598"/>
      <c r="F126" s="197" t="s">
        <v>599</v>
      </c>
      <c r="G126" s="50">
        <v>207083.06</v>
      </c>
      <c r="H126" s="50">
        <v>159301.75</v>
      </c>
      <c r="I126" s="50">
        <v>366384.81</v>
      </c>
    </row>
    <row r="127" spans="1:9" ht="13.5" thickBot="1">
      <c r="A127" s="236" t="str">
        <f t="shared" si="4"/>
        <v>ITALYOther</v>
      </c>
      <c r="B127" s="233" t="str">
        <f t="shared" si="5"/>
        <v>ITALYARTOGRAPH</v>
      </c>
      <c r="C127" s="233" t="str">
        <f t="shared" si="6"/>
        <v>ITALY</v>
      </c>
      <c r="D127" s="233" t="str">
        <f t="shared" si="7"/>
        <v>ARTOGRAPH</v>
      </c>
      <c r="E127" s="588" t="s">
        <v>161</v>
      </c>
      <c r="F127" s="452" t="s">
        <v>602</v>
      </c>
      <c r="G127" s="47">
        <v>3603.7289999999998</v>
      </c>
      <c r="H127" s="47">
        <v>3274.4870000000001</v>
      </c>
      <c r="I127" s="48">
        <v>6878.2160000000003</v>
      </c>
    </row>
    <row r="128" spans="1:9" ht="13.5" thickBot="1">
      <c r="A128" s="236" t="str">
        <f t="shared" si="4"/>
        <v>ITALYCONTE A PARIS</v>
      </c>
      <c r="B128" s="233" t="str">
        <f t="shared" si="5"/>
        <v>ITALYCONTE A PARIS</v>
      </c>
      <c r="C128" s="233" t="str">
        <f t="shared" si="6"/>
        <v>ITALY</v>
      </c>
      <c r="D128" s="233" t="str">
        <f t="shared" si="7"/>
        <v>CONTE A PARIS</v>
      </c>
      <c r="E128" s="597"/>
      <c r="F128" s="452" t="s">
        <v>590</v>
      </c>
      <c r="G128" s="47">
        <v>9743.7510000000002</v>
      </c>
      <c r="H128" s="47">
        <v>7712.6139999999996</v>
      </c>
      <c r="I128" s="48">
        <v>17456.365000000002</v>
      </c>
    </row>
    <row r="129" spans="1:9" ht="13.5" thickBot="1">
      <c r="A129" s="236" t="str">
        <f t="shared" si="4"/>
        <v>ITALYOther</v>
      </c>
      <c r="B129" s="233" t="str">
        <f t="shared" si="5"/>
        <v>ITALYCREAT'</v>
      </c>
      <c r="C129" s="233" t="str">
        <f t="shared" si="6"/>
        <v>ITALY</v>
      </c>
      <c r="D129" s="233" t="str">
        <f t="shared" si="7"/>
        <v>CREAT'</v>
      </c>
      <c r="E129" s="597"/>
      <c r="F129" s="452" t="s">
        <v>610</v>
      </c>
      <c r="G129" s="47">
        <v>293.351</v>
      </c>
      <c r="H129" s="47">
        <v>43.44</v>
      </c>
      <c r="I129" s="48">
        <v>336.791</v>
      </c>
    </row>
    <row r="130" spans="1:9" ht="13.5" thickBot="1">
      <c r="A130" s="236" t="str">
        <f t="shared" si="4"/>
        <v>ITALYOther</v>
      </c>
      <c r="B130" s="233" t="str">
        <f t="shared" si="5"/>
        <v>ITALYDARWI</v>
      </c>
      <c r="C130" s="233" t="str">
        <f t="shared" si="6"/>
        <v>ITALY</v>
      </c>
      <c r="D130" s="233" t="str">
        <f t="shared" si="7"/>
        <v>DARWI</v>
      </c>
      <c r="E130" s="597"/>
      <c r="F130" s="452" t="s">
        <v>649</v>
      </c>
      <c r="G130" s="47">
        <v>5.5460000000000003</v>
      </c>
      <c r="H130" s="46"/>
      <c r="I130" s="48">
        <v>5.5460000000000003</v>
      </c>
    </row>
    <row r="131" spans="1:9" ht="13.5" thickBot="1">
      <c r="A131" s="236" t="str">
        <f t="shared" si="4"/>
        <v>ITALYOther</v>
      </c>
      <c r="B131" s="233" t="str">
        <f t="shared" si="5"/>
        <v>ITALYDERWENT</v>
      </c>
      <c r="C131" s="233" t="str">
        <f t="shared" si="6"/>
        <v>ITALY</v>
      </c>
      <c r="D131" s="233" t="str">
        <f t="shared" si="7"/>
        <v>DERWENT</v>
      </c>
      <c r="E131" s="597"/>
      <c r="F131" s="452" t="s">
        <v>612</v>
      </c>
      <c r="G131" s="47">
        <v>14174.296</v>
      </c>
      <c r="H131" s="47">
        <v>21213.613000000001</v>
      </c>
      <c r="I131" s="48">
        <v>35387.909</v>
      </c>
    </row>
    <row r="132" spans="1:9" ht="13.5" thickBot="1">
      <c r="A132" s="236" t="str">
        <f t="shared" si="4"/>
        <v>ITALYL&amp;B</v>
      </c>
      <c r="B132" s="233" t="str">
        <f t="shared" si="5"/>
        <v>ITALYL&amp;B</v>
      </c>
      <c r="C132" s="233" t="str">
        <f t="shared" si="6"/>
        <v>ITALY</v>
      </c>
      <c r="D132" s="233" t="str">
        <f t="shared" si="7"/>
        <v>L&amp;B</v>
      </c>
      <c r="E132" s="597"/>
      <c r="F132" s="452" t="s">
        <v>55</v>
      </c>
      <c r="G132" s="47">
        <v>66092.735000000001</v>
      </c>
      <c r="H132" s="47">
        <v>60048.682999999997</v>
      </c>
      <c r="I132" s="48">
        <v>126141.41800000001</v>
      </c>
    </row>
    <row r="133" spans="1:9" ht="13.5" thickBot="1">
      <c r="A133" s="236" t="str">
        <f t="shared" ref="A133:A196" si="8">C133&amp;IF(D133="WINSOR &amp; NEWTON","WINSOR &amp; NEWTON",IF(D133="LIQUITEX","LIQUITEX",IF(D133="L&amp;B","L&amp;B",IF(D133="SNAZAROO","SNAZAROO",IF(D133="REEVES","REEVES",IF(D133="LETRASET","LETRASET",IF(D133="CONTE A PARIS","CONTE A PARIS",IF(D133="All Brands"," ", "Other"))))))))</f>
        <v>ITALYLETRASET</v>
      </c>
      <c r="B133" s="233" t="str">
        <f t="shared" ref="B133:B196" si="9">C133&amp;D133</f>
        <v>ITALYLETRASET</v>
      </c>
      <c r="C133" s="233" t="str">
        <f t="shared" ref="C133:C196" si="10">IF(E133="",C132,E133)</f>
        <v>ITALY</v>
      </c>
      <c r="D133" s="233" t="str">
        <f t="shared" ref="D133:D196" si="11">IF(F133="",D132,F133)</f>
        <v>LETRASET</v>
      </c>
      <c r="E133" s="597"/>
      <c r="F133" s="452" t="s">
        <v>593</v>
      </c>
      <c r="G133" s="47">
        <v>33427.17</v>
      </c>
      <c r="H133" s="47">
        <v>32438.742999999999</v>
      </c>
      <c r="I133" s="48">
        <v>65865.913</v>
      </c>
    </row>
    <row r="134" spans="1:9" ht="13.5" thickBot="1">
      <c r="A134" s="236" t="str">
        <f t="shared" si="8"/>
        <v>ITALYLIQUITEX</v>
      </c>
      <c r="B134" s="233" t="str">
        <f t="shared" si="9"/>
        <v>ITALYLIQUITEX</v>
      </c>
      <c r="C134" s="233" t="str">
        <f t="shared" si="10"/>
        <v>ITALY</v>
      </c>
      <c r="D134" s="233" t="str">
        <f t="shared" si="11"/>
        <v>LIQUITEX</v>
      </c>
      <c r="E134" s="597"/>
      <c r="F134" s="452" t="s">
        <v>79</v>
      </c>
      <c r="G134" s="47">
        <v>19268.348000000002</v>
      </c>
      <c r="H134" s="47">
        <v>18633.151000000002</v>
      </c>
      <c r="I134" s="48">
        <v>37901.499000000003</v>
      </c>
    </row>
    <row r="135" spans="1:9" ht="13.5" thickBot="1">
      <c r="A135" s="236" t="str">
        <f t="shared" si="8"/>
        <v>ITALYOther</v>
      </c>
      <c r="B135" s="233" t="str">
        <f t="shared" si="9"/>
        <v>ITALYMARKETING</v>
      </c>
      <c r="C135" s="233" t="str">
        <f t="shared" si="10"/>
        <v>ITALY</v>
      </c>
      <c r="D135" s="233" t="str">
        <f t="shared" si="11"/>
        <v>MARKETING</v>
      </c>
      <c r="E135" s="597"/>
      <c r="F135" s="452" t="s">
        <v>594</v>
      </c>
      <c r="G135" s="47">
        <v>16.716999999999999</v>
      </c>
      <c r="H135" s="47">
        <v>762.84400000000005</v>
      </c>
      <c r="I135" s="48">
        <v>779.56100000000004</v>
      </c>
    </row>
    <row r="136" spans="1:9" ht="13.5" thickBot="1">
      <c r="A136" s="236" t="str">
        <f t="shared" si="8"/>
        <v>ITALYOther</v>
      </c>
      <c r="B136" s="233" t="str">
        <f t="shared" si="9"/>
        <v>ITALYMASTERFOAM</v>
      </c>
      <c r="C136" s="233" t="str">
        <f t="shared" si="10"/>
        <v>ITALY</v>
      </c>
      <c r="D136" s="233" t="str">
        <f t="shared" si="11"/>
        <v>MASTERFOAM</v>
      </c>
      <c r="E136" s="597"/>
      <c r="F136" s="452" t="s">
        <v>619</v>
      </c>
      <c r="G136" s="47">
        <v>4811.5349999999999</v>
      </c>
      <c r="H136" s="47">
        <v>5389.06</v>
      </c>
      <c r="I136" s="48">
        <v>10200.594999999999</v>
      </c>
    </row>
    <row r="137" spans="1:9" ht="13.5" thickBot="1">
      <c r="A137" s="236" t="str">
        <f t="shared" si="8"/>
        <v>ITALYOther</v>
      </c>
      <c r="B137" s="233" t="str">
        <f t="shared" si="9"/>
        <v>ITALYMODERN OPTIONS</v>
      </c>
      <c r="C137" s="233" t="str">
        <f t="shared" si="10"/>
        <v>ITALY</v>
      </c>
      <c r="D137" s="233" t="str">
        <f t="shared" si="11"/>
        <v>MODERN OPTIONS</v>
      </c>
      <c r="E137" s="597"/>
      <c r="F137" s="452" t="s">
        <v>596</v>
      </c>
      <c r="G137" s="47">
        <v>10.026</v>
      </c>
      <c r="H137" s="46"/>
      <c r="I137" s="48">
        <v>10.026</v>
      </c>
    </row>
    <row r="138" spans="1:9" ht="13.5" thickBot="1">
      <c r="A138" s="236" t="str">
        <f t="shared" si="8"/>
        <v>ITALYOther</v>
      </c>
      <c r="B138" s="233" t="str">
        <f t="shared" si="9"/>
        <v>ITALYNot Specified in Database</v>
      </c>
      <c r="C138" s="233" t="str">
        <f t="shared" si="10"/>
        <v>ITALY</v>
      </c>
      <c r="D138" s="233" t="str">
        <f t="shared" si="11"/>
        <v>Not Specified in Database</v>
      </c>
      <c r="E138" s="597"/>
      <c r="F138" s="452" t="s">
        <v>597</v>
      </c>
      <c r="G138" s="46"/>
      <c r="H138" s="47">
        <v>431.54599999999999</v>
      </c>
      <c r="I138" s="48">
        <v>431.54599999999999</v>
      </c>
    </row>
    <row r="139" spans="1:9" ht="13.5" thickBot="1">
      <c r="A139" s="236" t="str">
        <f t="shared" si="8"/>
        <v>ITALYREEVES</v>
      </c>
      <c r="B139" s="233" t="str">
        <f t="shared" si="9"/>
        <v>ITALYREEVES</v>
      </c>
      <c r="C139" s="233" t="str">
        <f t="shared" si="10"/>
        <v>ITALY</v>
      </c>
      <c r="D139" s="233" t="str">
        <f t="shared" si="11"/>
        <v>REEVES</v>
      </c>
      <c r="E139" s="597"/>
      <c r="F139" s="452" t="s">
        <v>173</v>
      </c>
      <c r="G139" s="47">
        <v>25176.924999999999</v>
      </c>
      <c r="H139" s="47">
        <v>31306.875</v>
      </c>
      <c r="I139" s="48">
        <v>56483.8</v>
      </c>
    </row>
    <row r="140" spans="1:9" ht="13.5" thickBot="1">
      <c r="A140" s="236" t="str">
        <f t="shared" si="8"/>
        <v>ITALYSNAZAROO</v>
      </c>
      <c r="B140" s="233" t="str">
        <f t="shared" si="9"/>
        <v>ITALYSNAZAROO</v>
      </c>
      <c r="C140" s="233" t="str">
        <f t="shared" si="10"/>
        <v>ITALY</v>
      </c>
      <c r="D140" s="233" t="str">
        <f t="shared" si="11"/>
        <v>SNAZAROO</v>
      </c>
      <c r="E140" s="597"/>
      <c r="F140" s="452" t="s">
        <v>101</v>
      </c>
      <c r="G140" s="47">
        <v>9583.4269999999997</v>
      </c>
      <c r="H140" s="47">
        <v>6168.9250000000002</v>
      </c>
      <c r="I140" s="48">
        <v>15752.352000000001</v>
      </c>
    </row>
    <row r="141" spans="1:9" ht="13.5" thickBot="1">
      <c r="A141" s="236" t="str">
        <f t="shared" si="8"/>
        <v>ITALYWINSOR &amp; NEWTON</v>
      </c>
      <c r="B141" s="233" t="str">
        <f t="shared" si="9"/>
        <v>ITALYWINSOR &amp; NEWTON</v>
      </c>
      <c r="C141" s="233" t="str">
        <f t="shared" si="10"/>
        <v>ITALY</v>
      </c>
      <c r="D141" s="233" t="str">
        <f t="shared" si="11"/>
        <v>WINSOR &amp; NEWTON</v>
      </c>
      <c r="E141" s="597"/>
      <c r="F141" s="452" t="s">
        <v>68</v>
      </c>
      <c r="G141" s="47">
        <v>88281.130999999994</v>
      </c>
      <c r="H141" s="47">
        <v>82590.247000000003</v>
      </c>
      <c r="I141" s="48">
        <v>170871.378</v>
      </c>
    </row>
    <row r="142" spans="1:9" ht="13.5" thickBot="1">
      <c r="A142" s="236" t="str">
        <f t="shared" si="8"/>
        <v xml:space="preserve">ITALY </v>
      </c>
      <c r="B142" s="233" t="str">
        <f t="shared" si="9"/>
        <v>ITALYAll Brands</v>
      </c>
      <c r="C142" s="233" t="str">
        <f t="shared" si="10"/>
        <v>ITALY</v>
      </c>
      <c r="D142" s="233" t="str">
        <f t="shared" si="11"/>
        <v>All Brands</v>
      </c>
      <c r="E142" s="598"/>
      <c r="F142" s="197" t="s">
        <v>599</v>
      </c>
      <c r="G142" s="50">
        <v>274488.68699999998</v>
      </c>
      <c r="H142" s="50">
        <v>270014.228</v>
      </c>
      <c r="I142" s="50">
        <v>544502.91500000004</v>
      </c>
    </row>
    <row r="143" spans="1:9" ht="13.5" thickBot="1">
      <c r="A143" s="236" t="str">
        <f t="shared" si="8"/>
        <v>LATIN AMERICA EXPCONTE A PARIS</v>
      </c>
      <c r="B143" s="233" t="str">
        <f t="shared" si="9"/>
        <v>LATIN AMERICA EXPCONTE A PARIS</v>
      </c>
      <c r="C143" s="233" t="str">
        <f t="shared" si="10"/>
        <v>LATIN AMERICA EXP</v>
      </c>
      <c r="D143" s="233" t="str">
        <f t="shared" si="11"/>
        <v>CONTE A PARIS</v>
      </c>
      <c r="E143" s="588" t="s">
        <v>168</v>
      </c>
      <c r="F143" s="452" t="s">
        <v>590</v>
      </c>
      <c r="G143" s="47">
        <v>515.32899999999995</v>
      </c>
      <c r="H143" s="47">
        <v>503.23200000000003</v>
      </c>
      <c r="I143" s="48">
        <v>1018.561</v>
      </c>
    </row>
    <row r="144" spans="1:9" ht="13.5" thickBot="1">
      <c r="A144" s="236" t="str">
        <f t="shared" si="8"/>
        <v>LATIN AMERICA EXPL&amp;B</v>
      </c>
      <c r="B144" s="233" t="str">
        <f t="shared" si="9"/>
        <v>LATIN AMERICA EXPL&amp;B</v>
      </c>
      <c r="C144" s="233" t="str">
        <f t="shared" si="10"/>
        <v>LATIN AMERICA EXP</v>
      </c>
      <c r="D144" s="233" t="str">
        <f t="shared" si="11"/>
        <v>L&amp;B</v>
      </c>
      <c r="E144" s="597"/>
      <c r="F144" s="452" t="s">
        <v>55</v>
      </c>
      <c r="G144" s="47">
        <v>22286.974999999999</v>
      </c>
      <c r="H144" s="47">
        <v>9886.2099999999991</v>
      </c>
      <c r="I144" s="48">
        <v>32173.185000000001</v>
      </c>
    </row>
    <row r="145" spans="1:9" ht="13.5" thickBot="1">
      <c r="A145" s="236" t="str">
        <f t="shared" si="8"/>
        <v>LATIN AMERICA EXPLIQUITEX</v>
      </c>
      <c r="B145" s="233" t="str">
        <f t="shared" si="9"/>
        <v>LATIN AMERICA EXPLIQUITEX</v>
      </c>
      <c r="C145" s="233" t="str">
        <f t="shared" si="10"/>
        <v>LATIN AMERICA EXP</v>
      </c>
      <c r="D145" s="233" t="str">
        <f t="shared" si="11"/>
        <v>LIQUITEX</v>
      </c>
      <c r="E145" s="597"/>
      <c r="F145" s="452" t="s">
        <v>79</v>
      </c>
      <c r="G145" s="46"/>
      <c r="H145" s="47">
        <v>466.096</v>
      </c>
      <c r="I145" s="48">
        <v>466.096</v>
      </c>
    </row>
    <row r="146" spans="1:9" ht="13.5" thickBot="1">
      <c r="A146" s="236" t="str">
        <f t="shared" si="8"/>
        <v>LATIN AMERICA EXPREEVES</v>
      </c>
      <c r="B146" s="233" t="str">
        <f t="shared" si="9"/>
        <v>LATIN AMERICA EXPREEVES</v>
      </c>
      <c r="C146" s="233" t="str">
        <f t="shared" si="10"/>
        <v>LATIN AMERICA EXP</v>
      </c>
      <c r="D146" s="233" t="str">
        <f t="shared" si="11"/>
        <v>REEVES</v>
      </c>
      <c r="E146" s="597"/>
      <c r="F146" s="452" t="s">
        <v>173</v>
      </c>
      <c r="G146" s="47">
        <v>56.405000000000001</v>
      </c>
      <c r="H146" s="47">
        <v>329.74099999999999</v>
      </c>
      <c r="I146" s="48">
        <v>386.14600000000002</v>
      </c>
    </row>
    <row r="147" spans="1:9" ht="13.5" thickBot="1">
      <c r="A147" s="236" t="str">
        <f t="shared" si="8"/>
        <v>LATIN AMERICA EXPSNAZAROO</v>
      </c>
      <c r="B147" s="233" t="str">
        <f t="shared" si="9"/>
        <v>LATIN AMERICA EXPSNAZAROO</v>
      </c>
      <c r="C147" s="233" t="str">
        <f t="shared" si="10"/>
        <v>LATIN AMERICA EXP</v>
      </c>
      <c r="D147" s="233" t="str">
        <f t="shared" si="11"/>
        <v>SNAZAROO</v>
      </c>
      <c r="E147" s="597"/>
      <c r="F147" s="452" t="s">
        <v>101</v>
      </c>
      <c r="G147" s="46"/>
      <c r="H147" s="47">
        <v>5306.7</v>
      </c>
      <c r="I147" s="48">
        <v>5306.7</v>
      </c>
    </row>
    <row r="148" spans="1:9" ht="13.5" thickBot="1">
      <c r="A148" s="236" t="str">
        <f t="shared" si="8"/>
        <v>LATIN AMERICA EXPWINSOR &amp; NEWTON</v>
      </c>
      <c r="B148" s="233" t="str">
        <f t="shared" si="9"/>
        <v>LATIN AMERICA EXPWINSOR &amp; NEWTON</v>
      </c>
      <c r="C148" s="233" t="str">
        <f t="shared" si="10"/>
        <v>LATIN AMERICA EXP</v>
      </c>
      <c r="D148" s="233" t="str">
        <f t="shared" si="11"/>
        <v>WINSOR &amp; NEWTON</v>
      </c>
      <c r="E148" s="597"/>
      <c r="F148" s="452" t="s">
        <v>68</v>
      </c>
      <c r="G148" s="47">
        <v>33452.593999999997</v>
      </c>
      <c r="H148" s="47">
        <v>32787.86</v>
      </c>
      <c r="I148" s="48">
        <v>66240.453999999998</v>
      </c>
    </row>
    <row r="149" spans="1:9" ht="13.5" thickBot="1">
      <c r="A149" s="236" t="str">
        <f t="shared" si="8"/>
        <v xml:space="preserve">LATIN AMERICA EXP </v>
      </c>
      <c r="B149" s="233" t="str">
        <f t="shared" si="9"/>
        <v>LATIN AMERICA EXPAll Brands</v>
      </c>
      <c r="C149" s="233" t="str">
        <f t="shared" si="10"/>
        <v>LATIN AMERICA EXP</v>
      </c>
      <c r="D149" s="233" t="str">
        <f t="shared" si="11"/>
        <v>All Brands</v>
      </c>
      <c r="E149" s="598"/>
      <c r="F149" s="197" t="s">
        <v>599</v>
      </c>
      <c r="G149" s="50">
        <v>56311.303</v>
      </c>
      <c r="H149" s="50">
        <v>49279.839</v>
      </c>
      <c r="I149" s="50">
        <v>105591.14200000001</v>
      </c>
    </row>
    <row r="150" spans="1:9" ht="13.5" thickBot="1">
      <c r="A150" s="236" t="str">
        <f t="shared" si="8"/>
        <v>MEA EXPCONTE A PARIS</v>
      </c>
      <c r="B150" s="233" t="str">
        <f t="shared" si="9"/>
        <v>MEA EXPCONTE A PARIS</v>
      </c>
      <c r="C150" s="233" t="str">
        <f t="shared" si="10"/>
        <v>MEA EXP</v>
      </c>
      <c r="D150" s="233" t="str">
        <f t="shared" si="11"/>
        <v>CONTE A PARIS</v>
      </c>
      <c r="E150" s="588" t="s">
        <v>166</v>
      </c>
      <c r="F150" s="452" t="s">
        <v>590</v>
      </c>
      <c r="G150" s="47">
        <v>105.02800000000001</v>
      </c>
      <c r="H150" s="46"/>
      <c r="I150" s="48">
        <v>105.02800000000001</v>
      </c>
    </row>
    <row r="151" spans="1:9" ht="13.5" thickBot="1">
      <c r="A151" s="236" t="str">
        <f t="shared" si="8"/>
        <v>MEA EXPOther</v>
      </c>
      <c r="B151" s="233" t="str">
        <f t="shared" si="9"/>
        <v>MEA EXPCREDITS</v>
      </c>
      <c r="C151" s="233" t="str">
        <f t="shared" si="10"/>
        <v>MEA EXP</v>
      </c>
      <c r="D151" s="233" t="str">
        <f t="shared" si="11"/>
        <v>CREDITS</v>
      </c>
      <c r="E151" s="597"/>
      <c r="F151" s="452" t="s">
        <v>591</v>
      </c>
      <c r="G151" s="47">
        <v>-150.328</v>
      </c>
      <c r="H151" s="46"/>
      <c r="I151" s="48">
        <v>-150.328</v>
      </c>
    </row>
    <row r="152" spans="1:9" ht="13.5" thickBot="1">
      <c r="A152" s="236" t="str">
        <f t="shared" si="8"/>
        <v>MEA EXPL&amp;B</v>
      </c>
      <c r="B152" s="233" t="str">
        <f t="shared" si="9"/>
        <v>MEA EXPL&amp;B</v>
      </c>
      <c r="C152" s="233" t="str">
        <f t="shared" si="10"/>
        <v>MEA EXP</v>
      </c>
      <c r="D152" s="233" t="str">
        <f t="shared" si="11"/>
        <v>L&amp;B</v>
      </c>
      <c r="E152" s="597"/>
      <c r="F152" s="452" t="s">
        <v>55</v>
      </c>
      <c r="G152" s="47">
        <v>20601.882000000001</v>
      </c>
      <c r="H152" s="47">
        <v>56575.591999999997</v>
      </c>
      <c r="I152" s="48">
        <v>77177.474000000002</v>
      </c>
    </row>
    <row r="153" spans="1:9" ht="13.5" thickBot="1">
      <c r="A153" s="236" t="str">
        <f t="shared" si="8"/>
        <v>MEA EXPLETRASET</v>
      </c>
      <c r="B153" s="233" t="str">
        <f t="shared" si="9"/>
        <v>MEA EXPLETRASET</v>
      </c>
      <c r="C153" s="233" t="str">
        <f t="shared" si="10"/>
        <v>MEA EXP</v>
      </c>
      <c r="D153" s="233" t="str">
        <f t="shared" si="11"/>
        <v>LETRASET</v>
      </c>
      <c r="E153" s="597"/>
      <c r="F153" s="452" t="s">
        <v>593</v>
      </c>
      <c r="G153" s="47">
        <v>93056.06</v>
      </c>
      <c r="H153" s="47">
        <v>59796.08</v>
      </c>
      <c r="I153" s="48">
        <v>152852.14000000001</v>
      </c>
    </row>
    <row r="154" spans="1:9" ht="13.5" thickBot="1">
      <c r="A154" s="236" t="str">
        <f t="shared" si="8"/>
        <v>MEA EXPLIQUITEX</v>
      </c>
      <c r="B154" s="233" t="str">
        <f t="shared" si="9"/>
        <v>MEA EXPLIQUITEX</v>
      </c>
      <c r="C154" s="233" t="str">
        <f t="shared" si="10"/>
        <v>MEA EXP</v>
      </c>
      <c r="D154" s="233" t="str">
        <f t="shared" si="11"/>
        <v>LIQUITEX</v>
      </c>
      <c r="E154" s="597"/>
      <c r="F154" s="452" t="s">
        <v>79</v>
      </c>
      <c r="G154" s="47">
        <v>44098.923999999999</v>
      </c>
      <c r="H154" s="46"/>
      <c r="I154" s="48">
        <v>44098.923999999999</v>
      </c>
    </row>
    <row r="155" spans="1:9" ht="13.5" thickBot="1">
      <c r="A155" s="236" t="str">
        <f t="shared" si="8"/>
        <v>MEA EXPOther</v>
      </c>
      <c r="B155" s="233" t="str">
        <f t="shared" si="9"/>
        <v>MEA EXPMODERN OPTIONS</v>
      </c>
      <c r="C155" s="233" t="str">
        <f t="shared" si="10"/>
        <v>MEA EXP</v>
      </c>
      <c r="D155" s="233" t="str">
        <f t="shared" si="11"/>
        <v>MODERN OPTIONS</v>
      </c>
      <c r="E155" s="597"/>
      <c r="F155" s="452" t="s">
        <v>596</v>
      </c>
      <c r="G155" s="47">
        <v>336.82400000000001</v>
      </c>
      <c r="H155" s="47">
        <v>47.994</v>
      </c>
      <c r="I155" s="48">
        <v>384.81799999999998</v>
      </c>
    </row>
    <row r="156" spans="1:9" ht="13.5" thickBot="1">
      <c r="A156" s="236" t="str">
        <f t="shared" si="8"/>
        <v>MEA EXPREEVES</v>
      </c>
      <c r="B156" s="233" t="str">
        <f t="shared" si="9"/>
        <v>MEA EXPREEVES</v>
      </c>
      <c r="C156" s="233" t="str">
        <f t="shared" si="10"/>
        <v>MEA EXP</v>
      </c>
      <c r="D156" s="233" t="str">
        <f t="shared" si="11"/>
        <v>REEVES</v>
      </c>
      <c r="E156" s="597"/>
      <c r="F156" s="452" t="s">
        <v>173</v>
      </c>
      <c r="G156" s="47">
        <v>21349.726999999999</v>
      </c>
      <c r="H156" s="47">
        <v>398.19</v>
      </c>
      <c r="I156" s="48">
        <v>21747.917000000001</v>
      </c>
    </row>
    <row r="157" spans="1:9" ht="13.5" thickBot="1">
      <c r="A157" s="236" t="str">
        <f t="shared" si="8"/>
        <v>MEA EXPSNAZAROO</v>
      </c>
      <c r="B157" s="233" t="str">
        <f t="shared" si="9"/>
        <v>MEA EXPSNAZAROO</v>
      </c>
      <c r="C157" s="233" t="str">
        <f t="shared" si="10"/>
        <v>MEA EXP</v>
      </c>
      <c r="D157" s="233" t="str">
        <f t="shared" si="11"/>
        <v>SNAZAROO</v>
      </c>
      <c r="E157" s="597"/>
      <c r="F157" s="452" t="s">
        <v>101</v>
      </c>
      <c r="G157" s="47">
        <v>3937.0070000000001</v>
      </c>
      <c r="H157" s="47">
        <v>6379.3310000000001</v>
      </c>
      <c r="I157" s="48">
        <v>10316.338</v>
      </c>
    </row>
    <row r="158" spans="1:9" ht="13.5" thickBot="1">
      <c r="A158" s="236" t="str">
        <f t="shared" si="8"/>
        <v>MEA EXPWINSOR &amp; NEWTON</v>
      </c>
      <c r="B158" s="233" t="str">
        <f t="shared" si="9"/>
        <v>MEA EXPWINSOR &amp; NEWTON</v>
      </c>
      <c r="C158" s="233" t="str">
        <f t="shared" si="10"/>
        <v>MEA EXP</v>
      </c>
      <c r="D158" s="233" t="str">
        <f t="shared" si="11"/>
        <v>WINSOR &amp; NEWTON</v>
      </c>
      <c r="E158" s="597"/>
      <c r="F158" s="452" t="s">
        <v>68</v>
      </c>
      <c r="G158" s="47">
        <v>334955.01</v>
      </c>
      <c r="H158" s="47">
        <v>225810.897</v>
      </c>
      <c r="I158" s="48">
        <v>560765.90700000001</v>
      </c>
    </row>
    <row r="159" spans="1:9" ht="13.5" thickBot="1">
      <c r="A159" s="236" t="str">
        <f t="shared" si="8"/>
        <v xml:space="preserve">MEA EXP </v>
      </c>
      <c r="B159" s="233" t="str">
        <f t="shared" si="9"/>
        <v>MEA EXPAll Brands</v>
      </c>
      <c r="C159" s="233" t="str">
        <f t="shared" si="10"/>
        <v>MEA EXP</v>
      </c>
      <c r="D159" s="233" t="str">
        <f t="shared" si="11"/>
        <v>All Brands</v>
      </c>
      <c r="E159" s="598"/>
      <c r="F159" s="197" t="s">
        <v>599</v>
      </c>
      <c r="G159" s="50">
        <v>518290.13400000002</v>
      </c>
      <c r="H159" s="50">
        <v>349008.08399999997</v>
      </c>
      <c r="I159" s="50">
        <v>867298.21799999999</v>
      </c>
    </row>
    <row r="160" spans="1:9" ht="13.5" thickBot="1">
      <c r="A160" s="236" t="str">
        <f t="shared" si="8"/>
        <v>NORDICSOther</v>
      </c>
      <c r="B160" s="233" t="str">
        <f t="shared" si="9"/>
        <v>NORDICSARCHES</v>
      </c>
      <c r="C160" s="233" t="str">
        <f t="shared" si="10"/>
        <v>NORDICS</v>
      </c>
      <c r="D160" s="233" t="str">
        <f t="shared" si="11"/>
        <v>ARCHES</v>
      </c>
      <c r="E160" s="588" t="s">
        <v>159</v>
      </c>
      <c r="F160" s="452" t="s">
        <v>651</v>
      </c>
      <c r="G160" s="47">
        <v>26.355</v>
      </c>
      <c r="H160" s="47">
        <v>435.166</v>
      </c>
      <c r="I160" s="48">
        <v>461.52100000000002</v>
      </c>
    </row>
    <row r="161" spans="1:9" ht="13.5" thickBot="1">
      <c r="A161" s="236" t="str">
        <f t="shared" si="8"/>
        <v>NORDICSOther</v>
      </c>
      <c r="B161" s="233" t="str">
        <f t="shared" si="9"/>
        <v>NORDICSBECKERS A</v>
      </c>
      <c r="C161" s="233" t="str">
        <f t="shared" si="10"/>
        <v>NORDICS</v>
      </c>
      <c r="D161" s="233" t="str">
        <f t="shared" si="11"/>
        <v>BECKERS A</v>
      </c>
      <c r="E161" s="597"/>
      <c r="F161" s="452" t="s">
        <v>652</v>
      </c>
      <c r="G161" s="47">
        <v>16433.295999999998</v>
      </c>
      <c r="H161" s="47">
        <v>11598.028</v>
      </c>
      <c r="I161" s="48">
        <v>28031.324000000001</v>
      </c>
    </row>
    <row r="162" spans="1:9" ht="13.5" thickBot="1">
      <c r="A162" s="236" t="str">
        <f t="shared" si="8"/>
        <v>NORDICSOther</v>
      </c>
      <c r="B162" s="233" t="str">
        <f t="shared" si="9"/>
        <v>NORDICSCANSON</v>
      </c>
      <c r="C162" s="233" t="str">
        <f t="shared" si="10"/>
        <v>NORDICS</v>
      </c>
      <c r="D162" s="233" t="str">
        <f t="shared" si="11"/>
        <v>CANSON</v>
      </c>
      <c r="E162" s="597"/>
      <c r="F162" s="452" t="s">
        <v>653</v>
      </c>
      <c r="G162" s="47">
        <v>9170.4869999999992</v>
      </c>
      <c r="H162" s="47">
        <v>23427.684000000001</v>
      </c>
      <c r="I162" s="48">
        <v>32598.170999999998</v>
      </c>
    </row>
    <row r="163" spans="1:9" ht="13.5" thickBot="1">
      <c r="A163" s="236" t="str">
        <f t="shared" si="8"/>
        <v>NORDICSOther</v>
      </c>
      <c r="B163" s="233" t="str">
        <f t="shared" si="9"/>
        <v>NORDICSCERNIT</v>
      </c>
      <c r="C163" s="233" t="str">
        <f t="shared" si="10"/>
        <v>NORDICS</v>
      </c>
      <c r="D163" s="233" t="str">
        <f t="shared" si="11"/>
        <v>CERNIT</v>
      </c>
      <c r="E163" s="597"/>
      <c r="F163" s="452" t="s">
        <v>648</v>
      </c>
      <c r="G163" s="47">
        <v>2872.2109999999998</v>
      </c>
      <c r="H163" s="47">
        <v>2364.4459999999999</v>
      </c>
      <c r="I163" s="48">
        <v>5236.6570000000002</v>
      </c>
    </row>
    <row r="164" spans="1:9" ht="13.5" thickBot="1">
      <c r="A164" s="236" t="str">
        <f t="shared" si="8"/>
        <v>NORDICSOther</v>
      </c>
      <c r="B164" s="233" t="str">
        <f t="shared" si="9"/>
        <v>NORDICSCOMPONENTS</v>
      </c>
      <c r="C164" s="233" t="str">
        <f t="shared" si="10"/>
        <v>NORDICS</v>
      </c>
      <c r="D164" s="233" t="str">
        <f t="shared" si="11"/>
        <v>COMPONENTS</v>
      </c>
      <c r="E164" s="597"/>
      <c r="F164" s="452" t="s">
        <v>589</v>
      </c>
      <c r="G164" s="46"/>
      <c r="H164" s="47">
        <v>51.832999999999998</v>
      </c>
      <c r="I164" s="48">
        <v>51.832999999999998</v>
      </c>
    </row>
    <row r="165" spans="1:9" ht="13.5" thickBot="1">
      <c r="A165" s="236" t="str">
        <f t="shared" si="8"/>
        <v>NORDICSCONTE A PARIS</v>
      </c>
      <c r="B165" s="233" t="str">
        <f t="shared" si="9"/>
        <v>NORDICSCONTE A PARIS</v>
      </c>
      <c r="C165" s="233" t="str">
        <f t="shared" si="10"/>
        <v>NORDICS</v>
      </c>
      <c r="D165" s="233" t="str">
        <f t="shared" si="11"/>
        <v>CONTE A PARIS</v>
      </c>
      <c r="E165" s="597"/>
      <c r="F165" s="452" t="s">
        <v>590</v>
      </c>
      <c r="G165" s="47">
        <v>1194.018</v>
      </c>
      <c r="H165" s="47">
        <v>1375.963</v>
      </c>
      <c r="I165" s="48">
        <v>2569.9810000000002</v>
      </c>
    </row>
    <row r="166" spans="1:9" ht="13.5" thickBot="1">
      <c r="A166" s="236" t="str">
        <f t="shared" si="8"/>
        <v>NORDICSOther</v>
      </c>
      <c r="B166" s="233" t="str">
        <f t="shared" si="9"/>
        <v>NORDICSDARWI</v>
      </c>
      <c r="C166" s="233" t="str">
        <f t="shared" si="10"/>
        <v>NORDICS</v>
      </c>
      <c r="D166" s="233" t="str">
        <f t="shared" si="11"/>
        <v>DARWI</v>
      </c>
      <c r="E166" s="597"/>
      <c r="F166" s="452" t="s">
        <v>649</v>
      </c>
      <c r="G166" s="47">
        <v>77.826999999999998</v>
      </c>
      <c r="H166" s="47">
        <v>69.426000000000002</v>
      </c>
      <c r="I166" s="48">
        <v>147.25299999999999</v>
      </c>
    </row>
    <row r="167" spans="1:9" ht="13.5" thickBot="1">
      <c r="A167" s="236" t="str">
        <f t="shared" si="8"/>
        <v>NORDICSOther</v>
      </c>
      <c r="B167" s="233" t="str">
        <f t="shared" si="9"/>
        <v>NORDICSDEKORIMA</v>
      </c>
      <c r="C167" s="233" t="str">
        <f t="shared" si="10"/>
        <v>NORDICS</v>
      </c>
      <c r="D167" s="233" t="str">
        <f t="shared" si="11"/>
        <v>DEKORIMA</v>
      </c>
      <c r="E167" s="597"/>
      <c r="F167" s="452" t="s">
        <v>654</v>
      </c>
      <c r="G167" s="47">
        <v>27778.815999999999</v>
      </c>
      <c r="H167" s="47">
        <v>26522.063999999998</v>
      </c>
      <c r="I167" s="48">
        <v>54300.88</v>
      </c>
    </row>
    <row r="168" spans="1:9" ht="13.5" thickBot="1">
      <c r="A168" s="236" t="str">
        <f t="shared" si="8"/>
        <v>NORDICSOther</v>
      </c>
      <c r="B168" s="233" t="str">
        <f t="shared" si="9"/>
        <v>NORDICSDERWENT</v>
      </c>
      <c r="C168" s="233" t="str">
        <f t="shared" si="10"/>
        <v>NORDICS</v>
      </c>
      <c r="D168" s="233" t="str">
        <f t="shared" si="11"/>
        <v>DERWENT</v>
      </c>
      <c r="E168" s="597"/>
      <c r="F168" s="452" t="s">
        <v>612</v>
      </c>
      <c r="G168" s="47">
        <v>13764.831</v>
      </c>
      <c r="H168" s="47">
        <v>24332.488000000001</v>
      </c>
      <c r="I168" s="48">
        <v>38097.319000000003</v>
      </c>
    </row>
    <row r="169" spans="1:9" ht="13.5" thickBot="1">
      <c r="A169" s="236" t="str">
        <f t="shared" si="8"/>
        <v>NORDICSL&amp;B</v>
      </c>
      <c r="B169" s="233" t="str">
        <f t="shared" si="9"/>
        <v>NORDICSL&amp;B</v>
      </c>
      <c r="C169" s="233" t="str">
        <f t="shared" si="10"/>
        <v>NORDICS</v>
      </c>
      <c r="D169" s="233" t="str">
        <f t="shared" si="11"/>
        <v>L&amp;B</v>
      </c>
      <c r="E169" s="597"/>
      <c r="F169" s="452" t="s">
        <v>55</v>
      </c>
      <c r="G169" s="47">
        <v>28666.125</v>
      </c>
      <c r="H169" s="47">
        <v>21345.054</v>
      </c>
      <c r="I169" s="48">
        <v>50011.178999999996</v>
      </c>
    </row>
    <row r="170" spans="1:9" ht="13.5" thickBot="1">
      <c r="A170" s="236" t="str">
        <f t="shared" si="8"/>
        <v>NORDICSLETRASET</v>
      </c>
      <c r="B170" s="233" t="str">
        <f t="shared" si="9"/>
        <v>NORDICSLETRASET</v>
      </c>
      <c r="C170" s="233" t="str">
        <f t="shared" si="10"/>
        <v>NORDICS</v>
      </c>
      <c r="D170" s="233" t="str">
        <f t="shared" si="11"/>
        <v>LETRASET</v>
      </c>
      <c r="E170" s="597"/>
      <c r="F170" s="452" t="s">
        <v>593</v>
      </c>
      <c r="G170" s="47">
        <v>32583.983</v>
      </c>
      <c r="H170" s="47">
        <v>28830.745999999999</v>
      </c>
      <c r="I170" s="48">
        <v>61414.728999999999</v>
      </c>
    </row>
    <row r="171" spans="1:9" ht="13.5" thickBot="1">
      <c r="A171" s="236" t="str">
        <f t="shared" si="8"/>
        <v>NORDICSLIQUITEX</v>
      </c>
      <c r="B171" s="233" t="str">
        <f t="shared" si="9"/>
        <v>NORDICSLIQUITEX</v>
      </c>
      <c r="C171" s="233" t="str">
        <f t="shared" si="10"/>
        <v>NORDICS</v>
      </c>
      <c r="D171" s="233" t="str">
        <f t="shared" si="11"/>
        <v>LIQUITEX</v>
      </c>
      <c r="E171" s="597"/>
      <c r="F171" s="452" t="s">
        <v>79</v>
      </c>
      <c r="G171" s="47">
        <v>36280.258999999998</v>
      </c>
      <c r="H171" s="47">
        <v>35058.447</v>
      </c>
      <c r="I171" s="48">
        <v>71338.706000000006</v>
      </c>
    </row>
    <row r="172" spans="1:9" ht="13.5" thickBot="1">
      <c r="A172" s="236" t="str">
        <f t="shared" si="8"/>
        <v>NORDICSOther</v>
      </c>
      <c r="B172" s="233" t="str">
        <f t="shared" si="9"/>
        <v>NORDICSMARKETING</v>
      </c>
      <c r="C172" s="233" t="str">
        <f t="shared" si="10"/>
        <v>NORDICS</v>
      </c>
      <c r="D172" s="233" t="str">
        <f t="shared" si="11"/>
        <v>MARKETING</v>
      </c>
      <c r="E172" s="597"/>
      <c r="F172" s="452" t="s">
        <v>594</v>
      </c>
      <c r="G172" s="47">
        <v>180.84700000000001</v>
      </c>
      <c r="H172" s="47">
        <v>10.388</v>
      </c>
      <c r="I172" s="48">
        <v>191.23500000000001</v>
      </c>
    </row>
    <row r="173" spans="1:9" ht="13.5" thickBot="1">
      <c r="A173" s="236" t="str">
        <f t="shared" si="8"/>
        <v>NORDICSOther</v>
      </c>
      <c r="B173" s="233" t="str">
        <f t="shared" si="9"/>
        <v>NORDICSMONTVAL</v>
      </c>
      <c r="C173" s="233" t="str">
        <f t="shared" si="10"/>
        <v>NORDICS</v>
      </c>
      <c r="D173" s="233" t="str">
        <f t="shared" si="11"/>
        <v>MONTVAL</v>
      </c>
      <c r="E173" s="597"/>
      <c r="F173" s="452" t="s">
        <v>656</v>
      </c>
      <c r="G173" s="47">
        <v>-90.486999999999995</v>
      </c>
      <c r="H173" s="46"/>
      <c r="I173" s="48">
        <v>-90.486999999999995</v>
      </c>
    </row>
    <row r="174" spans="1:9" ht="13.5" thickBot="1">
      <c r="A174" s="236" t="str">
        <f t="shared" si="8"/>
        <v>NORDICSOther</v>
      </c>
      <c r="B174" s="233" t="str">
        <f t="shared" si="9"/>
        <v>NORDICSNot Specified in Database</v>
      </c>
      <c r="C174" s="233" t="str">
        <f t="shared" si="10"/>
        <v>NORDICS</v>
      </c>
      <c r="D174" s="233" t="str">
        <f t="shared" si="11"/>
        <v>Not Specified in Database</v>
      </c>
      <c r="E174" s="597"/>
      <c r="F174" s="452" t="s">
        <v>597</v>
      </c>
      <c r="G174" s="46"/>
      <c r="H174" s="47">
        <v>86.81</v>
      </c>
      <c r="I174" s="48">
        <v>86.81</v>
      </c>
    </row>
    <row r="175" spans="1:9" ht="13.5" thickBot="1">
      <c r="A175" s="236" t="str">
        <f t="shared" si="8"/>
        <v>NORDICSOther</v>
      </c>
      <c r="B175" s="233" t="str">
        <f t="shared" si="9"/>
        <v>NORDICSOTHER</v>
      </c>
      <c r="C175" s="233" t="str">
        <f t="shared" si="10"/>
        <v>NORDICS</v>
      </c>
      <c r="D175" s="233" t="str">
        <f t="shared" si="11"/>
        <v>OTHER</v>
      </c>
      <c r="E175" s="597"/>
      <c r="F175" s="452" t="s">
        <v>77</v>
      </c>
      <c r="G175" s="47">
        <v>7496.473</v>
      </c>
      <c r="H175" s="47">
        <v>3015.8649999999998</v>
      </c>
      <c r="I175" s="48">
        <v>10512.338</v>
      </c>
    </row>
    <row r="176" spans="1:9" ht="13.5" thickBot="1">
      <c r="A176" s="236" t="str">
        <f t="shared" si="8"/>
        <v>NORDICSOther</v>
      </c>
      <c r="B176" s="233" t="str">
        <f t="shared" si="9"/>
        <v>NORDICSOTHER BRANDS</v>
      </c>
      <c r="C176" s="233" t="str">
        <f t="shared" si="10"/>
        <v>NORDICS</v>
      </c>
      <c r="D176" s="233" t="str">
        <f t="shared" si="11"/>
        <v>OTHER BRANDS</v>
      </c>
      <c r="E176" s="597"/>
      <c r="F176" s="452" t="s">
        <v>621</v>
      </c>
      <c r="G176" s="46"/>
      <c r="H176" s="47">
        <v>178.68799999999999</v>
      </c>
      <c r="I176" s="48">
        <v>178.68799999999999</v>
      </c>
    </row>
    <row r="177" spans="1:9" ht="13.5" thickBot="1">
      <c r="A177" s="236" t="str">
        <f t="shared" si="8"/>
        <v>NORDICSREEVES</v>
      </c>
      <c r="B177" s="233" t="str">
        <f t="shared" si="9"/>
        <v>NORDICSREEVES</v>
      </c>
      <c r="C177" s="233" t="str">
        <f t="shared" si="10"/>
        <v>NORDICS</v>
      </c>
      <c r="D177" s="233" t="str">
        <f t="shared" si="11"/>
        <v>REEVES</v>
      </c>
      <c r="E177" s="597"/>
      <c r="F177" s="452" t="s">
        <v>173</v>
      </c>
      <c r="G177" s="47">
        <v>16020.088</v>
      </c>
      <c r="H177" s="47">
        <v>14518.191999999999</v>
      </c>
      <c r="I177" s="48">
        <v>30538.28</v>
      </c>
    </row>
    <row r="178" spans="1:9" ht="13.5" thickBot="1">
      <c r="A178" s="236" t="str">
        <f t="shared" si="8"/>
        <v>NORDICSOther</v>
      </c>
      <c r="B178" s="233" t="str">
        <f t="shared" si="9"/>
        <v>NORDICSSANG ART</v>
      </c>
      <c r="C178" s="233" t="str">
        <f t="shared" si="10"/>
        <v>NORDICS</v>
      </c>
      <c r="D178" s="233" t="str">
        <f t="shared" si="11"/>
        <v>SANG ART</v>
      </c>
      <c r="E178" s="597"/>
      <c r="F178" s="452" t="s">
        <v>658</v>
      </c>
      <c r="G178" s="47">
        <v>18725.420999999998</v>
      </c>
      <c r="H178" s="47">
        <v>6141.9589999999998</v>
      </c>
      <c r="I178" s="48">
        <v>24867.38</v>
      </c>
    </row>
    <row r="179" spans="1:9" ht="13.5" thickBot="1">
      <c r="A179" s="236" t="str">
        <f t="shared" si="8"/>
        <v>NORDICSSNAZAROO</v>
      </c>
      <c r="B179" s="233" t="str">
        <f t="shared" si="9"/>
        <v>NORDICSSNAZAROO</v>
      </c>
      <c r="C179" s="233" t="str">
        <f t="shared" si="10"/>
        <v>NORDICS</v>
      </c>
      <c r="D179" s="233" t="str">
        <f t="shared" si="11"/>
        <v>SNAZAROO</v>
      </c>
      <c r="E179" s="597"/>
      <c r="F179" s="452" t="s">
        <v>101</v>
      </c>
      <c r="G179" s="47">
        <v>15384.716</v>
      </c>
      <c r="H179" s="47">
        <v>8785.5229999999992</v>
      </c>
      <c r="I179" s="48">
        <v>24170.239000000001</v>
      </c>
    </row>
    <row r="180" spans="1:9" ht="13.5" thickBot="1">
      <c r="A180" s="236" t="str">
        <f t="shared" si="8"/>
        <v>NORDICSOther</v>
      </c>
      <c r="B180" s="233" t="str">
        <f t="shared" si="9"/>
        <v>NORDICSSTAPLES</v>
      </c>
      <c r="C180" s="233" t="str">
        <f t="shared" si="10"/>
        <v>NORDICS</v>
      </c>
      <c r="D180" s="233" t="str">
        <f t="shared" si="11"/>
        <v>STAPLES</v>
      </c>
      <c r="E180" s="597"/>
      <c r="F180" s="452" t="s">
        <v>659</v>
      </c>
      <c r="G180" s="47">
        <v>4344.4809999999998</v>
      </c>
      <c r="H180" s="47">
        <v>991.36400000000003</v>
      </c>
      <c r="I180" s="48">
        <v>5335.8450000000003</v>
      </c>
    </row>
    <row r="181" spans="1:9" ht="13.5" thickBot="1">
      <c r="A181" s="236" t="str">
        <f t="shared" si="8"/>
        <v>NORDICSWINSOR &amp; NEWTON</v>
      </c>
      <c r="B181" s="233" t="str">
        <f t="shared" si="9"/>
        <v>NORDICSWINSOR &amp; NEWTON</v>
      </c>
      <c r="C181" s="233" t="str">
        <f t="shared" si="10"/>
        <v>NORDICS</v>
      </c>
      <c r="D181" s="233" t="str">
        <f t="shared" si="11"/>
        <v>WINSOR &amp; NEWTON</v>
      </c>
      <c r="E181" s="597"/>
      <c r="F181" s="452" t="s">
        <v>68</v>
      </c>
      <c r="G181" s="47">
        <v>117999.605</v>
      </c>
      <c r="H181" s="47">
        <v>109771.986</v>
      </c>
      <c r="I181" s="48">
        <v>227771.59099999999</v>
      </c>
    </row>
    <row r="182" spans="1:9" ht="13.5" thickBot="1">
      <c r="A182" s="236" t="str">
        <f t="shared" si="8"/>
        <v xml:space="preserve">NORDICS </v>
      </c>
      <c r="B182" s="233" t="str">
        <f t="shared" si="9"/>
        <v>NORDICSAll Brands</v>
      </c>
      <c r="C182" s="233" t="str">
        <f t="shared" si="10"/>
        <v>NORDICS</v>
      </c>
      <c r="D182" s="233" t="str">
        <f t="shared" si="11"/>
        <v>All Brands</v>
      </c>
      <c r="E182" s="598"/>
      <c r="F182" s="197" t="s">
        <v>599</v>
      </c>
      <c r="G182" s="50">
        <v>348909.35200000001</v>
      </c>
      <c r="H182" s="50">
        <v>318912.12</v>
      </c>
      <c r="I182" s="50">
        <v>667821.47199999995</v>
      </c>
    </row>
    <row r="183" spans="1:9" ht="13.5" thickBot="1">
      <c r="A183" s="236" t="str">
        <f t="shared" si="8"/>
        <v>NORDICS EXPOther</v>
      </c>
      <c r="B183" s="233" t="str">
        <f t="shared" si="9"/>
        <v>NORDICS EXPBECKERS A</v>
      </c>
      <c r="C183" s="233" t="str">
        <f t="shared" si="10"/>
        <v>NORDICS EXP</v>
      </c>
      <c r="D183" s="233" t="str">
        <f t="shared" si="11"/>
        <v>BECKERS A</v>
      </c>
      <c r="E183" s="588" t="s">
        <v>172</v>
      </c>
      <c r="F183" s="452" t="s">
        <v>652</v>
      </c>
      <c r="G183" s="47">
        <v>716.38699999999994</v>
      </c>
      <c r="H183" s="47">
        <v>739.24099999999999</v>
      </c>
      <c r="I183" s="48">
        <v>1455.6279999999999</v>
      </c>
    </row>
    <row r="184" spans="1:9" ht="13.5" thickBot="1">
      <c r="A184" s="236" t="str">
        <f t="shared" si="8"/>
        <v>NORDICS EXPOther</v>
      </c>
      <c r="B184" s="233" t="str">
        <f t="shared" si="9"/>
        <v>NORDICS EXPCANSON</v>
      </c>
      <c r="C184" s="233" t="str">
        <f t="shared" si="10"/>
        <v>NORDICS EXP</v>
      </c>
      <c r="D184" s="233" t="str">
        <f t="shared" si="11"/>
        <v>CANSON</v>
      </c>
      <c r="E184" s="597"/>
      <c r="F184" s="452" t="s">
        <v>653</v>
      </c>
      <c r="G184" s="47">
        <v>484.95699999999999</v>
      </c>
      <c r="H184" s="47">
        <v>299.41399999999999</v>
      </c>
      <c r="I184" s="48">
        <v>784.37099999999998</v>
      </c>
    </row>
    <row r="185" spans="1:9" ht="13.5" thickBot="1">
      <c r="A185" s="236" t="str">
        <f t="shared" si="8"/>
        <v>NORDICS EXPOther</v>
      </c>
      <c r="B185" s="233" t="str">
        <f t="shared" si="9"/>
        <v>NORDICS EXPCOMPONENTS</v>
      </c>
      <c r="C185" s="233" t="str">
        <f t="shared" si="10"/>
        <v>NORDICS EXP</v>
      </c>
      <c r="D185" s="233" t="str">
        <f t="shared" si="11"/>
        <v>COMPONENTS</v>
      </c>
      <c r="E185" s="597"/>
      <c r="F185" s="452" t="s">
        <v>589</v>
      </c>
      <c r="G185" s="47">
        <v>3.3879999999999999</v>
      </c>
      <c r="H185" s="47">
        <v>231.13399999999999</v>
      </c>
      <c r="I185" s="48">
        <v>234.52199999999999</v>
      </c>
    </row>
    <row r="186" spans="1:9" ht="13.5" thickBot="1">
      <c r="A186" s="236" t="str">
        <f t="shared" si="8"/>
        <v>NORDICS EXPCONTE A PARIS</v>
      </c>
      <c r="B186" s="233" t="str">
        <f t="shared" si="9"/>
        <v>NORDICS EXPCONTE A PARIS</v>
      </c>
      <c r="C186" s="233" t="str">
        <f t="shared" si="10"/>
        <v>NORDICS EXP</v>
      </c>
      <c r="D186" s="233" t="str">
        <f t="shared" si="11"/>
        <v>CONTE A PARIS</v>
      </c>
      <c r="E186" s="597"/>
      <c r="F186" s="452" t="s">
        <v>590</v>
      </c>
      <c r="G186" s="47">
        <v>531.72299999999996</v>
      </c>
      <c r="H186" s="46"/>
      <c r="I186" s="48">
        <v>531.72299999999996</v>
      </c>
    </row>
    <row r="187" spans="1:9" ht="13.5" thickBot="1">
      <c r="A187" s="236" t="str">
        <f t="shared" si="8"/>
        <v>NORDICS EXPOther</v>
      </c>
      <c r="B187" s="233" t="str">
        <f t="shared" si="9"/>
        <v>NORDICS EXPDEKORIMA</v>
      </c>
      <c r="C187" s="233" t="str">
        <f t="shared" si="10"/>
        <v>NORDICS EXP</v>
      </c>
      <c r="D187" s="233" t="str">
        <f t="shared" si="11"/>
        <v>DEKORIMA</v>
      </c>
      <c r="E187" s="597"/>
      <c r="F187" s="452" t="s">
        <v>654</v>
      </c>
      <c r="G187" s="47">
        <v>1656.444</v>
      </c>
      <c r="H187" s="46"/>
      <c r="I187" s="48">
        <v>1656.444</v>
      </c>
    </row>
    <row r="188" spans="1:9" ht="13.5" thickBot="1">
      <c r="A188" s="236" t="str">
        <f t="shared" si="8"/>
        <v>NORDICS EXPOther</v>
      </c>
      <c r="B188" s="233" t="str">
        <f t="shared" si="9"/>
        <v>NORDICS EXPDERWENT</v>
      </c>
      <c r="C188" s="233" t="str">
        <f t="shared" si="10"/>
        <v>NORDICS EXP</v>
      </c>
      <c r="D188" s="233" t="str">
        <f t="shared" si="11"/>
        <v>DERWENT</v>
      </c>
      <c r="E188" s="597"/>
      <c r="F188" s="452" t="s">
        <v>612</v>
      </c>
      <c r="G188" s="46"/>
      <c r="H188" s="47">
        <v>191.036</v>
      </c>
      <c r="I188" s="48">
        <v>191.036</v>
      </c>
    </row>
    <row r="189" spans="1:9" ht="13.5" thickBot="1">
      <c r="A189" s="236" t="str">
        <f t="shared" si="8"/>
        <v>NORDICS EXPL&amp;B</v>
      </c>
      <c r="B189" s="233" t="str">
        <f t="shared" si="9"/>
        <v>NORDICS EXPL&amp;B</v>
      </c>
      <c r="C189" s="233" t="str">
        <f t="shared" si="10"/>
        <v>NORDICS EXP</v>
      </c>
      <c r="D189" s="233" t="str">
        <f t="shared" si="11"/>
        <v>L&amp;B</v>
      </c>
      <c r="E189" s="597"/>
      <c r="F189" s="452" t="s">
        <v>55</v>
      </c>
      <c r="G189" s="47">
        <v>18883.012999999999</v>
      </c>
      <c r="H189" s="47">
        <v>5658.866</v>
      </c>
      <c r="I189" s="48">
        <v>24541.879000000001</v>
      </c>
    </row>
    <row r="190" spans="1:9" ht="13.5" thickBot="1">
      <c r="A190" s="236" t="str">
        <f t="shared" si="8"/>
        <v>NORDICS EXPLETRASET</v>
      </c>
      <c r="B190" s="233" t="str">
        <f t="shared" si="9"/>
        <v>NORDICS EXPLETRASET</v>
      </c>
      <c r="C190" s="233" t="str">
        <f t="shared" si="10"/>
        <v>NORDICS EXP</v>
      </c>
      <c r="D190" s="233" t="str">
        <f t="shared" si="11"/>
        <v>LETRASET</v>
      </c>
      <c r="E190" s="597"/>
      <c r="F190" s="452" t="s">
        <v>593</v>
      </c>
      <c r="G190" s="47">
        <v>13508.162</v>
      </c>
      <c r="H190" s="47">
        <v>7023.8149999999996</v>
      </c>
      <c r="I190" s="48">
        <v>20531.976999999999</v>
      </c>
    </row>
    <row r="191" spans="1:9" ht="13.5" thickBot="1">
      <c r="A191" s="236" t="str">
        <f t="shared" si="8"/>
        <v>NORDICS EXPLIQUITEX</v>
      </c>
      <c r="B191" s="233" t="str">
        <f t="shared" si="9"/>
        <v>NORDICS EXPLIQUITEX</v>
      </c>
      <c r="C191" s="233" t="str">
        <f t="shared" si="10"/>
        <v>NORDICS EXP</v>
      </c>
      <c r="D191" s="233" t="str">
        <f t="shared" si="11"/>
        <v>LIQUITEX</v>
      </c>
      <c r="E191" s="597"/>
      <c r="F191" s="452" t="s">
        <v>79</v>
      </c>
      <c r="G191" s="47">
        <v>790.08</v>
      </c>
      <c r="H191" s="47">
        <v>54.054000000000002</v>
      </c>
      <c r="I191" s="48">
        <v>844.13400000000001</v>
      </c>
    </row>
    <row r="192" spans="1:9" ht="13.5" thickBot="1">
      <c r="A192" s="236" t="str">
        <f t="shared" si="8"/>
        <v>NORDICS EXPOther</v>
      </c>
      <c r="B192" s="233" t="str">
        <f t="shared" si="9"/>
        <v>NORDICS EXPMARKETING</v>
      </c>
      <c r="C192" s="233" t="str">
        <f t="shared" si="10"/>
        <v>NORDICS EXP</v>
      </c>
      <c r="D192" s="233" t="str">
        <f t="shared" si="11"/>
        <v>MARKETING</v>
      </c>
      <c r="E192" s="597"/>
      <c r="F192" s="452" t="s">
        <v>594</v>
      </c>
      <c r="G192" s="46"/>
      <c r="H192" s="47">
        <v>1125.1130000000001</v>
      </c>
      <c r="I192" s="48">
        <v>1125.1130000000001</v>
      </c>
    </row>
    <row r="193" spans="1:9" ht="13.5" thickBot="1">
      <c r="A193" s="236" t="str">
        <f t="shared" si="8"/>
        <v>NORDICS EXPOther</v>
      </c>
      <c r="B193" s="233" t="str">
        <f t="shared" si="9"/>
        <v>NORDICS EXPMODERN OPTIONS</v>
      </c>
      <c r="C193" s="233" t="str">
        <f t="shared" si="10"/>
        <v>NORDICS EXP</v>
      </c>
      <c r="D193" s="233" t="str">
        <f t="shared" si="11"/>
        <v>MODERN OPTIONS</v>
      </c>
      <c r="E193" s="597"/>
      <c r="F193" s="452" t="s">
        <v>596</v>
      </c>
      <c r="G193" s="47">
        <v>196.52799999999999</v>
      </c>
      <c r="H193" s="47">
        <v>75.02</v>
      </c>
      <c r="I193" s="48">
        <v>271.548</v>
      </c>
    </row>
    <row r="194" spans="1:9" ht="13.5" thickBot="1">
      <c r="A194" s="236" t="str">
        <f t="shared" si="8"/>
        <v>NORDICS EXPREEVES</v>
      </c>
      <c r="B194" s="233" t="str">
        <f t="shared" si="9"/>
        <v>NORDICS EXPREEVES</v>
      </c>
      <c r="C194" s="233" t="str">
        <f t="shared" si="10"/>
        <v>NORDICS EXP</v>
      </c>
      <c r="D194" s="233" t="str">
        <f t="shared" si="11"/>
        <v>REEVES</v>
      </c>
      <c r="E194" s="597"/>
      <c r="F194" s="452" t="s">
        <v>173</v>
      </c>
      <c r="G194" s="47">
        <v>7907.4</v>
      </c>
      <c r="H194" s="47">
        <v>24473.656999999999</v>
      </c>
      <c r="I194" s="48">
        <v>32381.057000000001</v>
      </c>
    </row>
    <row r="195" spans="1:9" ht="13.5" thickBot="1">
      <c r="A195" s="236" t="str">
        <f t="shared" si="8"/>
        <v>NORDICS EXPSNAZAROO</v>
      </c>
      <c r="B195" s="233" t="str">
        <f t="shared" si="9"/>
        <v>NORDICS EXPSNAZAROO</v>
      </c>
      <c r="C195" s="233" t="str">
        <f t="shared" si="10"/>
        <v>NORDICS EXP</v>
      </c>
      <c r="D195" s="233" t="str">
        <f t="shared" si="11"/>
        <v>SNAZAROO</v>
      </c>
      <c r="E195" s="597"/>
      <c r="F195" s="452" t="s">
        <v>101</v>
      </c>
      <c r="G195" s="47">
        <v>2466.1309999999999</v>
      </c>
      <c r="H195" s="47">
        <v>5796.79</v>
      </c>
      <c r="I195" s="48">
        <v>8262.9210000000003</v>
      </c>
    </row>
    <row r="196" spans="1:9" ht="13.5" thickBot="1">
      <c r="A196" s="236" t="str">
        <f t="shared" si="8"/>
        <v>NORDICS EXPWINSOR &amp; NEWTON</v>
      </c>
      <c r="B196" s="233" t="str">
        <f t="shared" si="9"/>
        <v>NORDICS EXPWINSOR &amp; NEWTON</v>
      </c>
      <c r="C196" s="233" t="str">
        <f t="shared" si="10"/>
        <v>NORDICS EXP</v>
      </c>
      <c r="D196" s="233" t="str">
        <f t="shared" si="11"/>
        <v>WINSOR &amp; NEWTON</v>
      </c>
      <c r="E196" s="597"/>
      <c r="F196" s="452" t="s">
        <v>68</v>
      </c>
      <c r="G196" s="47">
        <v>22665.641</v>
      </c>
      <c r="H196" s="47">
        <v>32763.726999999999</v>
      </c>
      <c r="I196" s="48">
        <v>55429.368000000002</v>
      </c>
    </row>
    <row r="197" spans="1:9" ht="13.5" thickBot="1">
      <c r="A197" s="236" t="str">
        <f t="shared" ref="A197:A260" si="12">C197&amp;IF(D197="WINSOR &amp; NEWTON","WINSOR &amp; NEWTON",IF(D197="LIQUITEX","LIQUITEX",IF(D197="L&amp;B","L&amp;B",IF(D197="SNAZAROO","SNAZAROO",IF(D197="REEVES","REEVES",IF(D197="LETRASET","LETRASET",IF(D197="CONTE A PARIS","CONTE A PARIS",IF(D197="All Brands"," ", "Other"))))))))</f>
        <v xml:space="preserve">NORDICS EXP </v>
      </c>
      <c r="B197" s="233" t="str">
        <f t="shared" ref="B197:B260" si="13">C197&amp;D197</f>
        <v>NORDICS EXPAll Brands</v>
      </c>
      <c r="C197" s="233" t="str">
        <f t="shared" ref="C197:C260" si="14">IF(E197="",C196,E197)</f>
        <v>NORDICS EXP</v>
      </c>
      <c r="D197" s="233" t="str">
        <f t="shared" ref="D197:D260" si="15">IF(F197="",D196,F197)</f>
        <v>All Brands</v>
      </c>
      <c r="E197" s="598"/>
      <c r="F197" s="197" t="s">
        <v>599</v>
      </c>
      <c r="G197" s="50">
        <v>69809.854000000007</v>
      </c>
      <c r="H197" s="50">
        <v>78431.866999999998</v>
      </c>
      <c r="I197" s="50">
        <v>148241.72099999999</v>
      </c>
    </row>
    <row r="198" spans="1:9" ht="13.5" thickBot="1">
      <c r="A198" s="236" t="str">
        <f t="shared" si="12"/>
        <v>NORTH AMERICAOther</v>
      </c>
      <c r="B198" s="233" t="str">
        <f t="shared" si="13"/>
        <v>NORTH AMERICAALOFT</v>
      </c>
      <c r="C198" s="233" t="str">
        <f t="shared" si="14"/>
        <v>NORTH AMERICA</v>
      </c>
      <c r="D198" s="233" t="str">
        <f t="shared" si="15"/>
        <v>ALOFT</v>
      </c>
      <c r="E198" s="588" t="s">
        <v>29</v>
      </c>
      <c r="F198" s="452" t="s">
        <v>661</v>
      </c>
      <c r="G198" s="47">
        <v>37286.826000000001</v>
      </c>
      <c r="H198" s="47">
        <v>115604.534</v>
      </c>
      <c r="I198" s="48">
        <v>152891.35999999999</v>
      </c>
    </row>
    <row r="199" spans="1:9" ht="13.5" thickBot="1">
      <c r="A199" s="236" t="str">
        <f t="shared" si="12"/>
        <v>NORTH AMERICAOther</v>
      </c>
      <c r="B199" s="233" t="str">
        <f t="shared" si="13"/>
        <v>NORTH AMERICACOMPONENTS</v>
      </c>
      <c r="C199" s="233" t="str">
        <f t="shared" si="14"/>
        <v>NORTH AMERICA</v>
      </c>
      <c r="D199" s="233" t="str">
        <f t="shared" si="15"/>
        <v>COMPONENTS</v>
      </c>
      <c r="E199" s="597"/>
      <c r="F199" s="452" t="s">
        <v>589</v>
      </c>
      <c r="G199" s="47">
        <v>18.504000000000001</v>
      </c>
      <c r="H199" s="47">
        <v>10.573</v>
      </c>
      <c r="I199" s="48">
        <v>29.077000000000002</v>
      </c>
    </row>
    <row r="200" spans="1:9" ht="13.5" thickBot="1">
      <c r="A200" s="236" t="str">
        <f t="shared" si="12"/>
        <v>NORTH AMERICACONTE A PARIS</v>
      </c>
      <c r="B200" s="233" t="str">
        <f t="shared" si="13"/>
        <v>NORTH AMERICACONTE A PARIS</v>
      </c>
      <c r="C200" s="233" t="str">
        <f t="shared" si="14"/>
        <v>NORTH AMERICA</v>
      </c>
      <c r="D200" s="233" t="str">
        <f t="shared" si="15"/>
        <v>CONTE A PARIS</v>
      </c>
      <c r="E200" s="597"/>
      <c r="F200" s="452" t="s">
        <v>590</v>
      </c>
      <c r="G200" s="47">
        <v>38827.275999999998</v>
      </c>
      <c r="H200" s="47">
        <v>83259.051000000007</v>
      </c>
      <c r="I200" s="48">
        <v>122086.327</v>
      </c>
    </row>
    <row r="201" spans="1:9" ht="13.5" thickBot="1">
      <c r="A201" s="236" t="str">
        <f t="shared" si="12"/>
        <v>NORTH AMERICAOther</v>
      </c>
      <c r="B201" s="233" t="str">
        <f t="shared" si="13"/>
        <v>NORTH AMERICADERWENT</v>
      </c>
      <c r="C201" s="233" t="str">
        <f t="shared" si="14"/>
        <v>NORTH AMERICA</v>
      </c>
      <c r="D201" s="233" t="str">
        <f t="shared" si="15"/>
        <v>DERWENT</v>
      </c>
      <c r="E201" s="597"/>
      <c r="F201" s="452" t="s">
        <v>612</v>
      </c>
      <c r="G201" s="47">
        <v>216595.88800000001</v>
      </c>
      <c r="H201" s="47">
        <v>146678.954</v>
      </c>
      <c r="I201" s="48">
        <v>363274.842</v>
      </c>
    </row>
    <row r="202" spans="1:9" ht="13.5" thickBot="1">
      <c r="A202" s="236" t="str">
        <f t="shared" si="12"/>
        <v>NORTH AMERICAL&amp;B</v>
      </c>
      <c r="B202" s="233" t="str">
        <f t="shared" si="13"/>
        <v>NORTH AMERICAL&amp;B</v>
      </c>
      <c r="C202" s="233" t="str">
        <f t="shared" si="14"/>
        <v>NORTH AMERICA</v>
      </c>
      <c r="D202" s="233" t="str">
        <f t="shared" si="15"/>
        <v>L&amp;B</v>
      </c>
      <c r="E202" s="597"/>
      <c r="F202" s="452" t="s">
        <v>55</v>
      </c>
      <c r="G202" s="47">
        <v>30.29</v>
      </c>
      <c r="H202" s="47">
        <v>9.234</v>
      </c>
      <c r="I202" s="48">
        <v>39.524000000000001</v>
      </c>
    </row>
    <row r="203" spans="1:9" ht="13.5" thickBot="1">
      <c r="A203" s="236" t="str">
        <f t="shared" si="12"/>
        <v>NORTH AMERICALETRASET</v>
      </c>
      <c r="B203" s="233" t="str">
        <f t="shared" si="13"/>
        <v>NORTH AMERICALETRASET</v>
      </c>
      <c r="C203" s="233" t="str">
        <f t="shared" si="14"/>
        <v>NORTH AMERICA</v>
      </c>
      <c r="D203" s="233" t="str">
        <f t="shared" si="15"/>
        <v>LETRASET</v>
      </c>
      <c r="E203" s="597"/>
      <c r="F203" s="452" t="s">
        <v>593</v>
      </c>
      <c r="G203" s="47">
        <v>21201.82</v>
      </c>
      <c r="H203" s="47">
        <v>37186.21</v>
      </c>
      <c r="I203" s="48">
        <v>58388.03</v>
      </c>
    </row>
    <row r="204" spans="1:9" ht="13.5" thickBot="1">
      <c r="A204" s="236" t="str">
        <f t="shared" si="12"/>
        <v>NORTH AMERICALIQUITEX</v>
      </c>
      <c r="B204" s="233" t="str">
        <f t="shared" si="13"/>
        <v>NORTH AMERICALIQUITEX</v>
      </c>
      <c r="C204" s="233" t="str">
        <f t="shared" si="14"/>
        <v>NORTH AMERICA</v>
      </c>
      <c r="D204" s="233" t="str">
        <f t="shared" si="15"/>
        <v>LIQUITEX</v>
      </c>
      <c r="E204" s="597"/>
      <c r="F204" s="452" t="s">
        <v>79</v>
      </c>
      <c r="G204" s="47">
        <v>1467051.11</v>
      </c>
      <c r="H204" s="47">
        <v>1129507.2860000001</v>
      </c>
      <c r="I204" s="48">
        <v>2596558.3960000002</v>
      </c>
    </row>
    <row r="205" spans="1:9" ht="13.5" thickBot="1">
      <c r="A205" s="236" t="str">
        <f t="shared" si="12"/>
        <v>NORTH AMERICAOther</v>
      </c>
      <c r="B205" s="233" t="str">
        <f t="shared" si="13"/>
        <v>NORTH AMERICAMARKETING</v>
      </c>
      <c r="C205" s="233" t="str">
        <f t="shared" si="14"/>
        <v>NORTH AMERICA</v>
      </c>
      <c r="D205" s="233" t="str">
        <f t="shared" si="15"/>
        <v>MARKETING</v>
      </c>
      <c r="E205" s="597"/>
      <c r="F205" s="452" t="s">
        <v>594</v>
      </c>
      <c r="G205" s="47">
        <v>4184.1859999999997</v>
      </c>
      <c r="H205" s="47">
        <v>5707.62</v>
      </c>
      <c r="I205" s="48">
        <v>9891.8060000000005</v>
      </c>
    </row>
    <row r="206" spans="1:9" ht="13.5" thickBot="1">
      <c r="A206" s="236" t="str">
        <f t="shared" si="12"/>
        <v>NORTH AMERICAOther</v>
      </c>
      <c r="B206" s="233" t="str">
        <f t="shared" si="13"/>
        <v>NORTH AMERICAMICHAELS</v>
      </c>
      <c r="C206" s="233" t="str">
        <f t="shared" si="14"/>
        <v>NORTH AMERICA</v>
      </c>
      <c r="D206" s="233" t="str">
        <f t="shared" si="15"/>
        <v>MICHAELS</v>
      </c>
      <c r="E206" s="597"/>
      <c r="F206" s="452" t="s">
        <v>595</v>
      </c>
      <c r="G206" s="47">
        <v>236996.95300000001</v>
      </c>
      <c r="H206" s="47">
        <v>1671.2460000000001</v>
      </c>
      <c r="I206" s="48">
        <v>238668.19899999999</v>
      </c>
    </row>
    <row r="207" spans="1:9" ht="13.5" thickBot="1">
      <c r="A207" s="236" t="str">
        <f t="shared" si="12"/>
        <v>NORTH AMERICAOther</v>
      </c>
      <c r="B207" s="233" t="str">
        <f t="shared" si="13"/>
        <v>NORTH AMERICAOTHER</v>
      </c>
      <c r="C207" s="233" t="str">
        <f t="shared" si="14"/>
        <v>NORTH AMERICA</v>
      </c>
      <c r="D207" s="233" t="str">
        <f t="shared" si="15"/>
        <v>OTHER</v>
      </c>
      <c r="E207" s="597"/>
      <c r="F207" s="452" t="s">
        <v>77</v>
      </c>
      <c r="G207" s="47">
        <v>333.50400000000002</v>
      </c>
      <c r="H207" s="47">
        <v>172.446</v>
      </c>
      <c r="I207" s="48">
        <v>505.95</v>
      </c>
    </row>
    <row r="208" spans="1:9" ht="13.5" thickBot="1">
      <c r="A208" s="236" t="str">
        <f t="shared" si="12"/>
        <v>NORTH AMERICAREEVES</v>
      </c>
      <c r="B208" s="233" t="str">
        <f t="shared" si="13"/>
        <v>NORTH AMERICAREEVES</v>
      </c>
      <c r="C208" s="233" t="str">
        <f t="shared" si="14"/>
        <v>NORTH AMERICA</v>
      </c>
      <c r="D208" s="233" t="str">
        <f t="shared" si="15"/>
        <v>REEVES</v>
      </c>
      <c r="E208" s="597"/>
      <c r="F208" s="452" t="s">
        <v>173</v>
      </c>
      <c r="G208" s="47">
        <v>218958.00700000001</v>
      </c>
      <c r="H208" s="47">
        <v>299986.245</v>
      </c>
      <c r="I208" s="48">
        <v>518944.25199999998</v>
      </c>
    </row>
    <row r="209" spans="1:9" ht="13.5" thickBot="1">
      <c r="A209" s="236" t="str">
        <f t="shared" si="12"/>
        <v>NORTH AMERICASNAZAROO</v>
      </c>
      <c r="B209" s="233" t="str">
        <f t="shared" si="13"/>
        <v>NORTH AMERICASNAZAROO</v>
      </c>
      <c r="C209" s="233" t="str">
        <f t="shared" si="14"/>
        <v>NORTH AMERICA</v>
      </c>
      <c r="D209" s="233" t="str">
        <f t="shared" si="15"/>
        <v>SNAZAROO</v>
      </c>
      <c r="E209" s="597"/>
      <c r="F209" s="452" t="s">
        <v>101</v>
      </c>
      <c r="G209" s="47">
        <v>50730.688000000002</v>
      </c>
      <c r="H209" s="47">
        <v>337100.87</v>
      </c>
      <c r="I209" s="48">
        <v>387831.55800000002</v>
      </c>
    </row>
    <row r="210" spans="1:9" ht="13.5" thickBot="1">
      <c r="A210" s="236" t="str">
        <f t="shared" si="12"/>
        <v>NORTH AMERICAOther</v>
      </c>
      <c r="B210" s="233" t="str">
        <f t="shared" si="13"/>
        <v>NORTH AMERICAWALTER FOSTER</v>
      </c>
      <c r="C210" s="233" t="str">
        <f t="shared" si="14"/>
        <v>NORTH AMERICA</v>
      </c>
      <c r="D210" s="233" t="str">
        <f t="shared" si="15"/>
        <v>WALTER FOSTER</v>
      </c>
      <c r="E210" s="597"/>
      <c r="F210" s="452" t="s">
        <v>660</v>
      </c>
      <c r="G210" s="47">
        <v>30.792000000000002</v>
      </c>
      <c r="H210" s="47">
        <v>55.817</v>
      </c>
      <c r="I210" s="48">
        <v>86.608999999999995</v>
      </c>
    </row>
    <row r="211" spans="1:9" ht="13.5" thickBot="1">
      <c r="A211" s="236" t="str">
        <f t="shared" si="12"/>
        <v>NORTH AMERICAWINSOR &amp; NEWTON</v>
      </c>
      <c r="B211" s="233" t="str">
        <f t="shared" si="13"/>
        <v>NORTH AMERICAWINSOR &amp; NEWTON</v>
      </c>
      <c r="C211" s="233" t="str">
        <f t="shared" si="14"/>
        <v>NORTH AMERICA</v>
      </c>
      <c r="D211" s="233" t="str">
        <f t="shared" si="15"/>
        <v>WINSOR &amp; NEWTON</v>
      </c>
      <c r="E211" s="597"/>
      <c r="F211" s="452" t="s">
        <v>68</v>
      </c>
      <c r="G211" s="47">
        <v>1257159.395</v>
      </c>
      <c r="H211" s="47">
        <v>1610610.5009999999</v>
      </c>
      <c r="I211" s="48">
        <v>2867769.8960000002</v>
      </c>
    </row>
    <row r="212" spans="1:9" ht="13.5" thickBot="1">
      <c r="A212" s="236" t="str">
        <f t="shared" si="12"/>
        <v xml:space="preserve">NORTH AMERICA </v>
      </c>
      <c r="B212" s="233" t="str">
        <f t="shared" si="13"/>
        <v>NORTH AMERICAAll Brands</v>
      </c>
      <c r="C212" s="233" t="str">
        <f t="shared" si="14"/>
        <v>NORTH AMERICA</v>
      </c>
      <c r="D212" s="233" t="str">
        <f t="shared" si="15"/>
        <v>All Brands</v>
      </c>
      <c r="E212" s="598"/>
      <c r="F212" s="197" t="s">
        <v>599</v>
      </c>
      <c r="G212" s="50">
        <v>3549405.2390000001</v>
      </c>
      <c r="H212" s="50">
        <v>3767560.5869999998</v>
      </c>
      <c r="I212" s="50">
        <v>7316965.8260000004</v>
      </c>
    </row>
    <row r="213" spans="1:9" ht="13.5" thickBot="1">
      <c r="A213" s="236" t="str">
        <f t="shared" si="12"/>
        <v>OTHER EUROPE EXPOther</v>
      </c>
      <c r="B213" s="233" t="str">
        <f t="shared" si="13"/>
        <v>OTHER EUROPE EXPCOMPONENTS</v>
      </c>
      <c r="C213" s="233" t="str">
        <f t="shared" si="14"/>
        <v>OTHER EUROPE EXP</v>
      </c>
      <c r="D213" s="233" t="str">
        <f t="shared" si="15"/>
        <v>COMPONENTS</v>
      </c>
      <c r="E213" s="588" t="s">
        <v>167</v>
      </c>
      <c r="F213" s="452" t="s">
        <v>589</v>
      </c>
      <c r="G213" s="46"/>
      <c r="H213" s="47">
        <v>152.285</v>
      </c>
      <c r="I213" s="48">
        <v>152.285</v>
      </c>
    </row>
    <row r="214" spans="1:9" ht="13.5" thickBot="1">
      <c r="A214" s="236" t="str">
        <f t="shared" si="12"/>
        <v>OTHER EUROPE EXPCONTE A PARIS</v>
      </c>
      <c r="B214" s="233" t="str">
        <f t="shared" si="13"/>
        <v>OTHER EUROPE EXPCONTE A PARIS</v>
      </c>
      <c r="C214" s="233" t="str">
        <f t="shared" si="14"/>
        <v>OTHER EUROPE EXP</v>
      </c>
      <c r="D214" s="233" t="str">
        <f t="shared" si="15"/>
        <v>CONTE A PARIS</v>
      </c>
      <c r="E214" s="597"/>
      <c r="F214" s="452" t="s">
        <v>590</v>
      </c>
      <c r="G214" s="47">
        <v>994.71799999999996</v>
      </c>
      <c r="H214" s="47">
        <v>3954.5659999999998</v>
      </c>
      <c r="I214" s="48">
        <v>4949.2839999999997</v>
      </c>
    </row>
    <row r="215" spans="1:9" ht="13.5" thickBot="1">
      <c r="A215" s="236" t="str">
        <f t="shared" si="12"/>
        <v>OTHER EUROPE EXPOther</v>
      </c>
      <c r="B215" s="233" t="str">
        <f t="shared" si="13"/>
        <v>OTHER EUROPE EXPCREDITS</v>
      </c>
      <c r="C215" s="233" t="str">
        <f t="shared" si="14"/>
        <v>OTHER EUROPE EXP</v>
      </c>
      <c r="D215" s="233" t="str">
        <f t="shared" si="15"/>
        <v>CREDITS</v>
      </c>
      <c r="E215" s="597"/>
      <c r="F215" s="452" t="s">
        <v>591</v>
      </c>
      <c r="G215" s="47">
        <v>-6.82</v>
      </c>
      <c r="H215" s="46"/>
      <c r="I215" s="48">
        <v>-6.82</v>
      </c>
    </row>
    <row r="216" spans="1:9" ht="13.5" thickBot="1">
      <c r="A216" s="236" t="str">
        <f t="shared" si="12"/>
        <v>OTHER EUROPE EXPOther</v>
      </c>
      <c r="B216" s="233" t="str">
        <f t="shared" si="13"/>
        <v>OTHER EUROPE EXPINSCRIBE</v>
      </c>
      <c r="C216" s="233" t="str">
        <f t="shared" si="14"/>
        <v>OTHER EUROPE EXP</v>
      </c>
      <c r="D216" s="233" t="str">
        <f t="shared" si="15"/>
        <v>INSCRIBE</v>
      </c>
      <c r="E216" s="597"/>
      <c r="F216" s="452" t="s">
        <v>663</v>
      </c>
      <c r="G216" s="46"/>
      <c r="H216" s="47">
        <v>394.5</v>
      </c>
      <c r="I216" s="48">
        <v>394.5</v>
      </c>
    </row>
    <row r="217" spans="1:9" ht="13.5" thickBot="1">
      <c r="A217" s="236" t="str">
        <f t="shared" si="12"/>
        <v>OTHER EUROPE EXPL&amp;B</v>
      </c>
      <c r="B217" s="233" t="str">
        <f t="shared" si="13"/>
        <v>OTHER EUROPE EXPL&amp;B</v>
      </c>
      <c r="C217" s="233" t="str">
        <f t="shared" si="14"/>
        <v>OTHER EUROPE EXP</v>
      </c>
      <c r="D217" s="233" t="str">
        <f t="shared" si="15"/>
        <v>L&amp;B</v>
      </c>
      <c r="E217" s="597"/>
      <c r="F217" s="452" t="s">
        <v>55</v>
      </c>
      <c r="G217" s="47">
        <v>29743.654999999999</v>
      </c>
      <c r="H217" s="47">
        <v>40808.800000000003</v>
      </c>
      <c r="I217" s="48">
        <v>70552.455000000002</v>
      </c>
    </row>
    <row r="218" spans="1:9" ht="13.5" thickBot="1">
      <c r="A218" s="236" t="str">
        <f t="shared" si="12"/>
        <v>OTHER EUROPE EXPLETRASET</v>
      </c>
      <c r="B218" s="233" t="str">
        <f t="shared" si="13"/>
        <v>OTHER EUROPE EXPLETRASET</v>
      </c>
      <c r="C218" s="233" t="str">
        <f t="shared" si="14"/>
        <v>OTHER EUROPE EXP</v>
      </c>
      <c r="D218" s="233" t="str">
        <f t="shared" si="15"/>
        <v>LETRASET</v>
      </c>
      <c r="E218" s="597"/>
      <c r="F218" s="452" t="s">
        <v>593</v>
      </c>
      <c r="G218" s="47">
        <v>25745.45</v>
      </c>
      <c r="H218" s="47">
        <v>25688.168000000001</v>
      </c>
      <c r="I218" s="48">
        <v>51433.618000000002</v>
      </c>
    </row>
    <row r="219" spans="1:9" ht="13.5" thickBot="1">
      <c r="A219" s="236" t="str">
        <f t="shared" si="12"/>
        <v>OTHER EUROPE EXPLIQUITEX</v>
      </c>
      <c r="B219" s="233" t="str">
        <f t="shared" si="13"/>
        <v>OTHER EUROPE EXPLIQUITEX</v>
      </c>
      <c r="C219" s="233" t="str">
        <f t="shared" si="14"/>
        <v>OTHER EUROPE EXP</v>
      </c>
      <c r="D219" s="233" t="str">
        <f t="shared" si="15"/>
        <v>LIQUITEX</v>
      </c>
      <c r="E219" s="597"/>
      <c r="F219" s="452" t="s">
        <v>79</v>
      </c>
      <c r="G219" s="47">
        <v>7078.7060000000001</v>
      </c>
      <c r="H219" s="47">
        <v>11516.493</v>
      </c>
      <c r="I219" s="48">
        <v>18595.199000000001</v>
      </c>
    </row>
    <row r="220" spans="1:9" ht="13.5" thickBot="1">
      <c r="A220" s="236" t="str">
        <f t="shared" si="12"/>
        <v>OTHER EUROPE EXPOther</v>
      </c>
      <c r="B220" s="233" t="str">
        <f t="shared" si="13"/>
        <v>OTHER EUROPE EXPMARKETING</v>
      </c>
      <c r="C220" s="233" t="str">
        <f t="shared" si="14"/>
        <v>OTHER EUROPE EXP</v>
      </c>
      <c r="D220" s="233" t="str">
        <f t="shared" si="15"/>
        <v>MARKETING</v>
      </c>
      <c r="E220" s="597"/>
      <c r="F220" s="452" t="s">
        <v>594</v>
      </c>
      <c r="G220" s="47">
        <v>0.96</v>
      </c>
      <c r="H220" s="47">
        <v>117.017</v>
      </c>
      <c r="I220" s="48">
        <v>117.977</v>
      </c>
    </row>
    <row r="221" spans="1:9" ht="13.5" thickBot="1">
      <c r="A221" s="236" t="str">
        <f t="shared" si="12"/>
        <v>OTHER EUROPE EXPOther</v>
      </c>
      <c r="B221" s="233" t="str">
        <f t="shared" si="13"/>
        <v>OTHER EUROPE EXPMODERN OPTIONS</v>
      </c>
      <c r="C221" s="233" t="str">
        <f t="shared" si="14"/>
        <v>OTHER EUROPE EXP</v>
      </c>
      <c r="D221" s="233" t="str">
        <f t="shared" si="15"/>
        <v>MODERN OPTIONS</v>
      </c>
      <c r="E221" s="597"/>
      <c r="F221" s="452" t="s">
        <v>596</v>
      </c>
      <c r="G221" s="46"/>
      <c r="H221" s="47">
        <v>112.626</v>
      </c>
      <c r="I221" s="48">
        <v>112.626</v>
      </c>
    </row>
    <row r="222" spans="1:9" ht="13.5" thickBot="1">
      <c r="A222" s="236" t="str">
        <f t="shared" si="12"/>
        <v>OTHER EUROPE EXPOther</v>
      </c>
      <c r="B222" s="233" t="str">
        <f t="shared" si="13"/>
        <v>OTHER EUROPE EXPPLAID</v>
      </c>
      <c r="C222" s="233" t="str">
        <f t="shared" si="14"/>
        <v>OTHER EUROPE EXP</v>
      </c>
      <c r="D222" s="233" t="str">
        <f t="shared" si="15"/>
        <v>PLAID</v>
      </c>
      <c r="E222" s="597"/>
      <c r="F222" s="452" t="s">
        <v>623</v>
      </c>
      <c r="G222" s="46"/>
      <c r="H222" s="47">
        <v>77.58</v>
      </c>
      <c r="I222" s="48">
        <v>77.58</v>
      </c>
    </row>
    <row r="223" spans="1:9" ht="13.5" thickBot="1">
      <c r="A223" s="236" t="str">
        <f t="shared" si="12"/>
        <v>OTHER EUROPE EXPREEVES</v>
      </c>
      <c r="B223" s="233" t="str">
        <f t="shared" si="13"/>
        <v>OTHER EUROPE EXPREEVES</v>
      </c>
      <c r="C223" s="233" t="str">
        <f t="shared" si="14"/>
        <v>OTHER EUROPE EXP</v>
      </c>
      <c r="D223" s="233" t="str">
        <f t="shared" si="15"/>
        <v>REEVES</v>
      </c>
      <c r="E223" s="597"/>
      <c r="F223" s="452" t="s">
        <v>173</v>
      </c>
      <c r="G223" s="47">
        <v>57533.620999999999</v>
      </c>
      <c r="H223" s="47">
        <v>32154.28</v>
      </c>
      <c r="I223" s="48">
        <v>89687.900999999998</v>
      </c>
    </row>
    <row r="224" spans="1:9" ht="13.5" thickBot="1">
      <c r="A224" s="236" t="str">
        <f t="shared" si="12"/>
        <v>OTHER EUROPE EXPOther</v>
      </c>
      <c r="B224" s="233" t="str">
        <f t="shared" si="13"/>
        <v>OTHER EUROPE EXPSCULPEY</v>
      </c>
      <c r="C224" s="233" t="str">
        <f t="shared" si="14"/>
        <v>OTHER EUROPE EXP</v>
      </c>
      <c r="D224" s="233" t="str">
        <f t="shared" si="15"/>
        <v>SCULPEY</v>
      </c>
      <c r="E224" s="597"/>
      <c r="F224" s="452" t="s">
        <v>664</v>
      </c>
      <c r="G224" s="46"/>
      <c r="H224" s="47">
        <v>1675.17</v>
      </c>
      <c r="I224" s="48">
        <v>1675.17</v>
      </c>
    </row>
    <row r="225" spans="1:9" ht="13.5" thickBot="1">
      <c r="A225" s="236" t="str">
        <f t="shared" si="12"/>
        <v>OTHER EUROPE EXPSNAZAROO</v>
      </c>
      <c r="B225" s="233" t="str">
        <f t="shared" si="13"/>
        <v>OTHER EUROPE EXPSNAZAROO</v>
      </c>
      <c r="C225" s="233" t="str">
        <f t="shared" si="14"/>
        <v>OTHER EUROPE EXP</v>
      </c>
      <c r="D225" s="233" t="str">
        <f t="shared" si="15"/>
        <v>SNAZAROO</v>
      </c>
      <c r="E225" s="597"/>
      <c r="F225" s="452" t="s">
        <v>101</v>
      </c>
      <c r="G225" s="47">
        <v>33741.625</v>
      </c>
      <c r="H225" s="47">
        <v>25180.285</v>
      </c>
      <c r="I225" s="48">
        <v>58921.91</v>
      </c>
    </row>
    <row r="226" spans="1:9" ht="13.5" thickBot="1">
      <c r="A226" s="236" t="str">
        <f t="shared" si="12"/>
        <v>OTHER EUROPE EXPWINSOR &amp; NEWTON</v>
      </c>
      <c r="B226" s="233" t="str">
        <f t="shared" si="13"/>
        <v>OTHER EUROPE EXPWINSOR &amp; NEWTON</v>
      </c>
      <c r="C226" s="233" t="str">
        <f t="shared" si="14"/>
        <v>OTHER EUROPE EXP</v>
      </c>
      <c r="D226" s="233" t="str">
        <f t="shared" si="15"/>
        <v>WINSOR &amp; NEWTON</v>
      </c>
      <c r="E226" s="597"/>
      <c r="F226" s="452" t="s">
        <v>68</v>
      </c>
      <c r="G226" s="47">
        <v>61810.478999999999</v>
      </c>
      <c r="H226" s="47">
        <v>115186.602</v>
      </c>
      <c r="I226" s="48">
        <v>176997.08100000001</v>
      </c>
    </row>
    <row r="227" spans="1:9" ht="13.5" thickBot="1">
      <c r="A227" s="236" t="str">
        <f t="shared" si="12"/>
        <v xml:space="preserve">OTHER EUROPE EXP </v>
      </c>
      <c r="B227" s="233" t="str">
        <f t="shared" si="13"/>
        <v>OTHER EUROPE EXPAll Brands</v>
      </c>
      <c r="C227" s="233" t="str">
        <f t="shared" si="14"/>
        <v>OTHER EUROPE EXP</v>
      </c>
      <c r="D227" s="233" t="str">
        <f t="shared" si="15"/>
        <v>All Brands</v>
      </c>
      <c r="E227" s="598"/>
      <c r="F227" s="197" t="s">
        <v>599</v>
      </c>
      <c r="G227" s="50">
        <v>216642.394</v>
      </c>
      <c r="H227" s="50">
        <v>257018.372</v>
      </c>
      <c r="I227" s="50">
        <v>473660.766</v>
      </c>
    </row>
    <row r="228" spans="1:9" ht="13.5" thickBot="1">
      <c r="A228" s="236" t="str">
        <f t="shared" si="12"/>
        <v>OTHER EXPORTL&amp;B</v>
      </c>
      <c r="B228" s="233" t="str">
        <f t="shared" si="13"/>
        <v>OTHER EXPORTL&amp;B</v>
      </c>
      <c r="C228" s="233" t="str">
        <f t="shared" si="14"/>
        <v>OTHER EXPORT</v>
      </c>
      <c r="D228" s="233" t="str">
        <f t="shared" si="15"/>
        <v>L&amp;B</v>
      </c>
      <c r="E228" s="588" t="s">
        <v>170</v>
      </c>
      <c r="F228" s="452" t="s">
        <v>55</v>
      </c>
      <c r="G228" s="47">
        <v>14729.373</v>
      </c>
      <c r="H228" s="47">
        <v>10257.388999999999</v>
      </c>
      <c r="I228" s="48">
        <v>24986.761999999999</v>
      </c>
    </row>
    <row r="229" spans="1:9" ht="13.5" thickBot="1">
      <c r="A229" s="236" t="str">
        <f t="shared" si="12"/>
        <v>OTHER EXPORTREEVES</v>
      </c>
      <c r="B229" s="233" t="str">
        <f t="shared" si="13"/>
        <v>OTHER EXPORTREEVES</v>
      </c>
      <c r="C229" s="233" t="str">
        <f t="shared" si="14"/>
        <v>OTHER EXPORT</v>
      </c>
      <c r="D229" s="233" t="str">
        <f t="shared" si="15"/>
        <v>REEVES</v>
      </c>
      <c r="E229" s="597"/>
      <c r="F229" s="452" t="s">
        <v>173</v>
      </c>
      <c r="G229" s="47">
        <v>88.23</v>
      </c>
      <c r="H229" s="46"/>
      <c r="I229" s="48">
        <v>88.23</v>
      </c>
    </row>
    <row r="230" spans="1:9" ht="13.5" thickBot="1">
      <c r="A230" s="236" t="str">
        <f t="shared" si="12"/>
        <v>OTHER EXPORTOther</v>
      </c>
      <c r="B230" s="233" t="str">
        <f t="shared" si="13"/>
        <v>OTHER EXPORTSAVOIR FAIRE</v>
      </c>
      <c r="C230" s="233" t="str">
        <f t="shared" si="14"/>
        <v>OTHER EXPORT</v>
      </c>
      <c r="D230" s="233" t="str">
        <f t="shared" si="15"/>
        <v>SAVOIR FAIRE</v>
      </c>
      <c r="E230" s="597"/>
      <c r="F230" s="452" t="s">
        <v>296</v>
      </c>
      <c r="G230" s="47">
        <v>15645.397999999999</v>
      </c>
      <c r="H230" s="46"/>
      <c r="I230" s="48">
        <v>15645.397999999999</v>
      </c>
    </row>
    <row r="231" spans="1:9" ht="13.5" thickBot="1">
      <c r="A231" s="236" t="str">
        <f t="shared" si="12"/>
        <v>OTHER EXPORTSNAZAROO</v>
      </c>
      <c r="B231" s="233" t="str">
        <f t="shared" si="13"/>
        <v>OTHER EXPORTSNAZAROO</v>
      </c>
      <c r="C231" s="233" t="str">
        <f t="shared" si="14"/>
        <v>OTHER EXPORT</v>
      </c>
      <c r="D231" s="233" t="str">
        <f t="shared" si="15"/>
        <v>SNAZAROO</v>
      </c>
      <c r="E231" s="597"/>
      <c r="F231" s="452" t="s">
        <v>101</v>
      </c>
      <c r="G231" s="46"/>
      <c r="H231" s="47">
        <v>462.6</v>
      </c>
      <c r="I231" s="48">
        <v>462.6</v>
      </c>
    </row>
    <row r="232" spans="1:9" ht="13.5" thickBot="1">
      <c r="A232" s="236" t="str">
        <f t="shared" si="12"/>
        <v xml:space="preserve">OTHER EXPORT </v>
      </c>
      <c r="B232" s="233" t="str">
        <f t="shared" si="13"/>
        <v>OTHER EXPORTAll Brands</v>
      </c>
      <c r="C232" s="233" t="str">
        <f t="shared" si="14"/>
        <v>OTHER EXPORT</v>
      </c>
      <c r="D232" s="233" t="str">
        <f t="shared" si="15"/>
        <v>All Brands</v>
      </c>
      <c r="E232" s="598"/>
      <c r="F232" s="197" t="s">
        <v>599</v>
      </c>
      <c r="G232" s="50">
        <v>30463.001</v>
      </c>
      <c r="H232" s="50">
        <v>10719.989</v>
      </c>
      <c r="I232" s="50">
        <v>41182.99</v>
      </c>
    </row>
    <row r="233" spans="1:9" ht="13.5" thickBot="1">
      <c r="A233" s="236" t="str">
        <f t="shared" si="12"/>
        <v>OTHER HOMESNAZAROO</v>
      </c>
      <c r="B233" s="233" t="str">
        <f t="shared" si="13"/>
        <v>OTHER HOMESNAZAROO</v>
      </c>
      <c r="C233" s="233" t="str">
        <f t="shared" si="14"/>
        <v>OTHER HOME</v>
      </c>
      <c r="D233" s="233" t="str">
        <f t="shared" si="15"/>
        <v>SNAZAROO</v>
      </c>
      <c r="E233" s="588" t="s">
        <v>171</v>
      </c>
      <c r="F233" s="452" t="s">
        <v>101</v>
      </c>
      <c r="G233" s="47">
        <v>10167.39</v>
      </c>
      <c r="H233" s="47">
        <v>11233.72</v>
      </c>
      <c r="I233" s="48">
        <v>21401.11</v>
      </c>
    </row>
    <row r="234" spans="1:9" ht="13.5" thickBot="1">
      <c r="A234" s="236" t="str">
        <f t="shared" si="12"/>
        <v xml:space="preserve">OTHER HOME </v>
      </c>
      <c r="B234" s="233" t="str">
        <f t="shared" si="13"/>
        <v>OTHER HOMEAll Brands</v>
      </c>
      <c r="C234" s="233" t="str">
        <f t="shared" si="14"/>
        <v>OTHER HOME</v>
      </c>
      <c r="D234" s="233" t="str">
        <f t="shared" si="15"/>
        <v>All Brands</v>
      </c>
      <c r="E234" s="598"/>
      <c r="F234" s="197" t="s">
        <v>599</v>
      </c>
      <c r="G234" s="50">
        <v>10167.39</v>
      </c>
      <c r="H234" s="50">
        <v>11233.72</v>
      </c>
      <c r="I234" s="50">
        <v>21401.11</v>
      </c>
    </row>
    <row r="235" spans="1:9" ht="13.5" thickBot="1">
      <c r="A235" s="236" t="str">
        <f t="shared" si="12"/>
        <v>UKOther</v>
      </c>
      <c r="B235" s="233" t="str">
        <f t="shared" si="13"/>
        <v>UKARTOGRAPH</v>
      </c>
      <c r="C235" s="233" t="str">
        <f t="shared" si="14"/>
        <v>UK</v>
      </c>
      <c r="D235" s="233" t="str">
        <f t="shared" si="15"/>
        <v>ARTOGRAPH</v>
      </c>
      <c r="E235" s="588" t="s">
        <v>154</v>
      </c>
      <c r="F235" s="452" t="s">
        <v>602</v>
      </c>
      <c r="G235" s="47">
        <v>11121.615</v>
      </c>
      <c r="H235" s="47">
        <v>11138.86</v>
      </c>
      <c r="I235" s="48">
        <v>22260.474999999999</v>
      </c>
    </row>
    <row r="236" spans="1:9" ht="13.5" thickBot="1">
      <c r="A236" s="236" t="str">
        <f t="shared" si="12"/>
        <v>UKOther</v>
      </c>
      <c r="B236" s="233" t="str">
        <f t="shared" si="13"/>
        <v>UKATLANTIS</v>
      </c>
      <c r="C236" s="233" t="str">
        <f t="shared" si="14"/>
        <v>UK</v>
      </c>
      <c r="D236" s="233" t="str">
        <f t="shared" si="15"/>
        <v>ATLANTIS</v>
      </c>
      <c r="E236" s="597"/>
      <c r="F236" s="452" t="s">
        <v>667</v>
      </c>
      <c r="G236" s="47">
        <v>8947.33</v>
      </c>
      <c r="H236" s="46"/>
      <c r="I236" s="48">
        <v>8947.33</v>
      </c>
    </row>
    <row r="237" spans="1:9" ht="13.5" thickBot="1">
      <c r="A237" s="236" t="str">
        <f t="shared" si="12"/>
        <v>UKOther</v>
      </c>
      <c r="B237" s="233" t="str">
        <f t="shared" si="13"/>
        <v>UKCOMPONENTS</v>
      </c>
      <c r="C237" s="233" t="str">
        <f t="shared" si="14"/>
        <v>UK</v>
      </c>
      <c r="D237" s="233" t="str">
        <f t="shared" si="15"/>
        <v>COMPONENTS</v>
      </c>
      <c r="E237" s="597"/>
      <c r="F237" s="452" t="s">
        <v>589</v>
      </c>
      <c r="G237" s="47">
        <v>0</v>
      </c>
      <c r="H237" s="47">
        <v>1630.08</v>
      </c>
      <c r="I237" s="48">
        <v>1630.08</v>
      </c>
    </row>
    <row r="238" spans="1:9" ht="13.5" thickBot="1">
      <c r="A238" s="236" t="str">
        <f t="shared" si="12"/>
        <v>UKCONTE A PARIS</v>
      </c>
      <c r="B238" s="233" t="str">
        <f t="shared" si="13"/>
        <v>UKCONTE A PARIS</v>
      </c>
      <c r="C238" s="233" t="str">
        <f t="shared" si="14"/>
        <v>UK</v>
      </c>
      <c r="D238" s="233" t="str">
        <f t="shared" si="15"/>
        <v>CONTE A PARIS</v>
      </c>
      <c r="E238" s="597"/>
      <c r="F238" s="452" t="s">
        <v>590</v>
      </c>
      <c r="G238" s="47">
        <v>14268.981</v>
      </c>
      <c r="H238" s="47">
        <v>15946.786</v>
      </c>
      <c r="I238" s="48">
        <v>30215.767</v>
      </c>
    </row>
    <row r="239" spans="1:9" ht="13.5" thickBot="1">
      <c r="A239" s="236" t="str">
        <f t="shared" si="12"/>
        <v>UKOther</v>
      </c>
      <c r="B239" s="233" t="str">
        <f t="shared" si="13"/>
        <v>UKINSCRIBE</v>
      </c>
      <c r="C239" s="233" t="str">
        <f t="shared" si="14"/>
        <v>UK</v>
      </c>
      <c r="D239" s="233" t="str">
        <f t="shared" si="15"/>
        <v>INSCRIBE</v>
      </c>
      <c r="E239" s="597"/>
      <c r="F239" s="452" t="s">
        <v>663</v>
      </c>
      <c r="G239" s="47">
        <v>7049.57</v>
      </c>
      <c r="H239" s="47">
        <v>10570.409</v>
      </c>
      <c r="I239" s="48">
        <v>17619.978999999999</v>
      </c>
    </row>
    <row r="240" spans="1:9" ht="13.5" thickBot="1">
      <c r="A240" s="236" t="str">
        <f t="shared" si="12"/>
        <v>UKL&amp;B</v>
      </c>
      <c r="B240" s="233" t="str">
        <f t="shared" si="13"/>
        <v>UKL&amp;B</v>
      </c>
      <c r="C240" s="233" t="str">
        <f t="shared" si="14"/>
        <v>UK</v>
      </c>
      <c r="D240" s="233" t="str">
        <f t="shared" si="15"/>
        <v>L&amp;B</v>
      </c>
      <c r="E240" s="597"/>
      <c r="F240" s="452" t="s">
        <v>55</v>
      </c>
      <c r="G240" s="47">
        <v>3222.0329999999999</v>
      </c>
      <c r="H240" s="47">
        <v>5600.348</v>
      </c>
      <c r="I240" s="48">
        <v>8822.3809999999994</v>
      </c>
    </row>
    <row r="241" spans="1:9" ht="13.5" thickBot="1">
      <c r="A241" s="236" t="str">
        <f t="shared" si="12"/>
        <v>UKLETRASET</v>
      </c>
      <c r="B241" s="233" t="str">
        <f t="shared" si="13"/>
        <v>UKLETRASET</v>
      </c>
      <c r="C241" s="233" t="str">
        <f t="shared" si="14"/>
        <v>UK</v>
      </c>
      <c r="D241" s="233" t="str">
        <f t="shared" si="15"/>
        <v>LETRASET</v>
      </c>
      <c r="E241" s="597"/>
      <c r="F241" s="452" t="s">
        <v>593</v>
      </c>
      <c r="G241" s="47">
        <v>138711.95199999999</v>
      </c>
      <c r="H241" s="47">
        <v>133327.55499999999</v>
      </c>
      <c r="I241" s="48">
        <v>272039.50699999998</v>
      </c>
    </row>
    <row r="242" spans="1:9" ht="13.5" thickBot="1">
      <c r="A242" s="236" t="str">
        <f t="shared" si="12"/>
        <v>UKLIQUITEX</v>
      </c>
      <c r="B242" s="233" t="str">
        <f t="shared" si="13"/>
        <v>UKLIQUITEX</v>
      </c>
      <c r="C242" s="233" t="str">
        <f t="shared" si="14"/>
        <v>UK</v>
      </c>
      <c r="D242" s="233" t="str">
        <f t="shared" si="15"/>
        <v>LIQUITEX</v>
      </c>
      <c r="E242" s="597"/>
      <c r="F242" s="452" t="s">
        <v>79</v>
      </c>
      <c r="G242" s="47">
        <v>64483.750999999997</v>
      </c>
      <c r="H242" s="47">
        <v>73267.8</v>
      </c>
      <c r="I242" s="48">
        <v>137751.55100000001</v>
      </c>
    </row>
    <row r="243" spans="1:9" ht="13.5" thickBot="1">
      <c r="A243" s="236" t="str">
        <f t="shared" si="12"/>
        <v>UKOther</v>
      </c>
      <c r="B243" s="233" t="str">
        <f t="shared" si="13"/>
        <v>UKMARKETING</v>
      </c>
      <c r="C243" s="233" t="str">
        <f t="shared" si="14"/>
        <v>UK</v>
      </c>
      <c r="D243" s="233" t="str">
        <f t="shared" si="15"/>
        <v>MARKETING</v>
      </c>
      <c r="E243" s="597"/>
      <c r="F243" s="452" t="s">
        <v>594</v>
      </c>
      <c r="G243" s="47">
        <v>289.02999999999997</v>
      </c>
      <c r="H243" s="47">
        <v>118</v>
      </c>
      <c r="I243" s="48">
        <v>407.03</v>
      </c>
    </row>
    <row r="244" spans="1:9" ht="13.5" thickBot="1">
      <c r="A244" s="236" t="str">
        <f t="shared" si="12"/>
        <v>UKOther</v>
      </c>
      <c r="B244" s="233" t="str">
        <f t="shared" si="13"/>
        <v>UKPLAID</v>
      </c>
      <c r="C244" s="233" t="str">
        <f t="shared" si="14"/>
        <v>UK</v>
      </c>
      <c r="D244" s="233" t="str">
        <f t="shared" si="15"/>
        <v>PLAID</v>
      </c>
      <c r="E244" s="597"/>
      <c r="F244" s="452" t="s">
        <v>623</v>
      </c>
      <c r="G244" s="47">
        <v>8652.2440000000006</v>
      </c>
      <c r="H244" s="47">
        <v>9358.1779999999999</v>
      </c>
      <c r="I244" s="48">
        <v>18010.421999999999</v>
      </c>
    </row>
    <row r="245" spans="1:9" ht="13.5" thickBot="1">
      <c r="A245" s="236" t="str">
        <f t="shared" si="12"/>
        <v>UKOther</v>
      </c>
      <c r="B245" s="233" t="str">
        <f t="shared" si="13"/>
        <v>UKPOLYFORM</v>
      </c>
      <c r="C245" s="233" t="str">
        <f t="shared" si="14"/>
        <v>UK</v>
      </c>
      <c r="D245" s="233" t="str">
        <f t="shared" si="15"/>
        <v>POLYFORM</v>
      </c>
      <c r="E245" s="597"/>
      <c r="F245" s="452" t="s">
        <v>668</v>
      </c>
      <c r="G245" s="47">
        <v>400.03800000000001</v>
      </c>
      <c r="H245" s="47">
        <v>146.27000000000001</v>
      </c>
      <c r="I245" s="48">
        <v>546.30799999999999</v>
      </c>
    </row>
    <row r="246" spans="1:9" ht="13.5" thickBot="1">
      <c r="A246" s="236" t="str">
        <f t="shared" si="12"/>
        <v>UKREEVES</v>
      </c>
      <c r="B246" s="233" t="str">
        <f t="shared" si="13"/>
        <v>UKREEVES</v>
      </c>
      <c r="C246" s="233" t="str">
        <f t="shared" si="14"/>
        <v>UK</v>
      </c>
      <c r="D246" s="233" t="str">
        <f t="shared" si="15"/>
        <v>REEVES</v>
      </c>
      <c r="E246" s="597"/>
      <c r="F246" s="452" t="s">
        <v>173</v>
      </c>
      <c r="G246" s="47">
        <v>283769.05599999998</v>
      </c>
      <c r="H246" s="47">
        <v>245090.63699999999</v>
      </c>
      <c r="I246" s="48">
        <v>528859.69299999997</v>
      </c>
    </row>
    <row r="247" spans="1:9" ht="13.5" thickBot="1">
      <c r="A247" s="236" t="str">
        <f t="shared" si="12"/>
        <v>UKOther</v>
      </c>
      <c r="B247" s="233" t="str">
        <f t="shared" si="13"/>
        <v>UKSCULPEY</v>
      </c>
      <c r="C247" s="233" t="str">
        <f t="shared" si="14"/>
        <v>UK</v>
      </c>
      <c r="D247" s="233" t="str">
        <f t="shared" si="15"/>
        <v>SCULPEY</v>
      </c>
      <c r="E247" s="597"/>
      <c r="F247" s="452" t="s">
        <v>664</v>
      </c>
      <c r="G247" s="47">
        <v>21006.659</v>
      </c>
      <c r="H247" s="47">
        <v>33207.042999999998</v>
      </c>
      <c r="I247" s="48">
        <v>54213.701999999997</v>
      </c>
    </row>
    <row r="248" spans="1:9" ht="13.5" thickBot="1">
      <c r="A248" s="236" t="str">
        <f t="shared" si="12"/>
        <v>UKOther</v>
      </c>
      <c r="B248" s="233" t="str">
        <f t="shared" si="13"/>
        <v>UKSEARCH PRESS</v>
      </c>
      <c r="C248" s="233" t="str">
        <f t="shared" si="14"/>
        <v>UK</v>
      </c>
      <c r="D248" s="233" t="str">
        <f t="shared" si="15"/>
        <v>SEARCH PRESS</v>
      </c>
      <c r="E248" s="597"/>
      <c r="F248" s="452" t="s">
        <v>669</v>
      </c>
      <c r="G248" s="47">
        <v>26.495999999999999</v>
      </c>
      <c r="H248" s="47">
        <v>101.045</v>
      </c>
      <c r="I248" s="48">
        <v>127.541</v>
      </c>
    </row>
    <row r="249" spans="1:9" ht="13.5" thickBot="1">
      <c r="A249" s="236" t="str">
        <f t="shared" si="12"/>
        <v>UKOther</v>
      </c>
      <c r="B249" s="233" t="str">
        <f t="shared" si="13"/>
        <v>UKSLATER HARRISON</v>
      </c>
      <c r="C249" s="233" t="str">
        <f t="shared" si="14"/>
        <v>UK</v>
      </c>
      <c r="D249" s="233" t="str">
        <f t="shared" si="15"/>
        <v>SLATER HARRISON</v>
      </c>
      <c r="E249" s="597"/>
      <c r="F249" s="452" t="s">
        <v>625</v>
      </c>
      <c r="G249" s="47">
        <v>54102.080000000002</v>
      </c>
      <c r="H249" s="47">
        <v>31176.89</v>
      </c>
      <c r="I249" s="48">
        <v>85278.97</v>
      </c>
    </row>
    <row r="250" spans="1:9" ht="13.5" thickBot="1">
      <c r="A250" s="236" t="str">
        <f t="shared" si="12"/>
        <v>UKSNAZAROO</v>
      </c>
      <c r="B250" s="233" t="str">
        <f t="shared" si="13"/>
        <v>UKSNAZAROO</v>
      </c>
      <c r="C250" s="233" t="str">
        <f t="shared" si="14"/>
        <v>UK</v>
      </c>
      <c r="D250" s="233" t="str">
        <f t="shared" si="15"/>
        <v>SNAZAROO</v>
      </c>
      <c r="E250" s="597"/>
      <c r="F250" s="452" t="s">
        <v>101</v>
      </c>
      <c r="G250" s="47">
        <v>126233.33199999999</v>
      </c>
      <c r="H250" s="47">
        <v>103141.84299999999</v>
      </c>
      <c r="I250" s="48">
        <v>229375.17499999999</v>
      </c>
    </row>
    <row r="251" spans="1:9" ht="13.5" thickBot="1">
      <c r="A251" s="236" t="str">
        <f t="shared" si="12"/>
        <v>UKOther</v>
      </c>
      <c r="B251" s="233" t="str">
        <f t="shared" si="13"/>
        <v>UKWALTER FOSTER</v>
      </c>
      <c r="C251" s="233" t="str">
        <f t="shared" si="14"/>
        <v>UK</v>
      </c>
      <c r="D251" s="233" t="str">
        <f t="shared" si="15"/>
        <v>WALTER FOSTER</v>
      </c>
      <c r="E251" s="597"/>
      <c r="F251" s="452" t="s">
        <v>660</v>
      </c>
      <c r="G251" s="47">
        <v>1653.6479999999999</v>
      </c>
      <c r="H251" s="47">
        <v>799.70399999999995</v>
      </c>
      <c r="I251" s="48">
        <v>2453.3519999999999</v>
      </c>
    </row>
    <row r="252" spans="1:9" ht="13.5" thickBot="1">
      <c r="A252" s="236" t="str">
        <f t="shared" si="12"/>
        <v>UKOther</v>
      </c>
      <c r="B252" s="233" t="str">
        <f t="shared" si="13"/>
        <v>UKWH SMITH</v>
      </c>
      <c r="C252" s="233" t="str">
        <f t="shared" si="14"/>
        <v>UK</v>
      </c>
      <c r="D252" s="233" t="str">
        <f t="shared" si="15"/>
        <v>WH SMITH</v>
      </c>
      <c r="E252" s="597"/>
      <c r="F252" s="452" t="s">
        <v>670</v>
      </c>
      <c r="G252" s="47">
        <v>11996.52</v>
      </c>
      <c r="H252" s="47">
        <v>16869.96</v>
      </c>
      <c r="I252" s="48">
        <v>28866.48</v>
      </c>
    </row>
    <row r="253" spans="1:9" ht="13.5" thickBot="1">
      <c r="A253" s="236" t="str">
        <f t="shared" si="12"/>
        <v>UKWINSOR &amp; NEWTON</v>
      </c>
      <c r="B253" s="233" t="str">
        <f t="shared" si="13"/>
        <v>UKWINSOR &amp; NEWTON</v>
      </c>
      <c r="C253" s="233" t="str">
        <f t="shared" si="14"/>
        <v>UK</v>
      </c>
      <c r="D253" s="233" t="str">
        <f t="shared" si="15"/>
        <v>WINSOR &amp; NEWTON</v>
      </c>
      <c r="E253" s="597"/>
      <c r="F253" s="452" t="s">
        <v>68</v>
      </c>
      <c r="G253" s="47">
        <v>874403.91</v>
      </c>
      <c r="H253" s="47">
        <v>787391.3</v>
      </c>
      <c r="I253" s="48">
        <v>1661795.21</v>
      </c>
    </row>
    <row r="254" spans="1:9" ht="13.5" thickBot="1">
      <c r="A254" s="236" t="str">
        <f t="shared" si="12"/>
        <v xml:space="preserve">UK </v>
      </c>
      <c r="B254" s="233" t="str">
        <f t="shared" si="13"/>
        <v>UKAll Brands</v>
      </c>
      <c r="C254" s="233" t="str">
        <f t="shared" si="14"/>
        <v>UK</v>
      </c>
      <c r="D254" s="233" t="str">
        <f t="shared" si="15"/>
        <v>All Brands</v>
      </c>
      <c r="E254" s="598"/>
      <c r="F254" s="197" t="s">
        <v>599</v>
      </c>
      <c r="G254" s="50">
        <v>1630338.2450000001</v>
      </c>
      <c r="H254" s="50">
        <v>1478882.7080000001</v>
      </c>
      <c r="I254" s="50">
        <v>3109220.9530000002</v>
      </c>
    </row>
    <row r="255" spans="1:9" ht="13.5" thickBot="1">
      <c r="A255" s="236" t="str">
        <f t="shared" si="12"/>
        <v>All CBUsOther</v>
      </c>
      <c r="B255" s="233" t="str">
        <f t="shared" si="13"/>
        <v>All CBUs10 DOIGTS</v>
      </c>
      <c r="C255" s="233" t="str">
        <f t="shared" si="14"/>
        <v>All CBUs</v>
      </c>
      <c r="D255" s="233" t="str">
        <f t="shared" si="15"/>
        <v>10 DOIGTS</v>
      </c>
      <c r="E255" s="589" t="s">
        <v>487</v>
      </c>
      <c r="F255" s="457" t="s">
        <v>642</v>
      </c>
      <c r="G255" s="48">
        <v>2959.2860000000001</v>
      </c>
      <c r="H255" s="51"/>
      <c r="I255" s="48">
        <v>2959.2860000000001</v>
      </c>
    </row>
    <row r="256" spans="1:9" ht="13.5" thickBot="1">
      <c r="A256" s="236" t="str">
        <f t="shared" si="12"/>
        <v>All CBUsOther</v>
      </c>
      <c r="B256" s="233" t="str">
        <f t="shared" si="13"/>
        <v>All CBUsALOFT</v>
      </c>
      <c r="C256" s="233" t="str">
        <f t="shared" si="14"/>
        <v>All CBUs</v>
      </c>
      <c r="D256" s="233" t="str">
        <f t="shared" si="15"/>
        <v>ALOFT</v>
      </c>
      <c r="E256" s="599"/>
      <c r="F256" s="457" t="s">
        <v>661</v>
      </c>
      <c r="G256" s="48">
        <v>37286.826000000001</v>
      </c>
      <c r="H256" s="48">
        <v>115604.534</v>
      </c>
      <c r="I256" s="48">
        <v>152891.35999999999</v>
      </c>
    </row>
    <row r="257" spans="1:9" ht="13.5" thickBot="1">
      <c r="A257" s="236" t="str">
        <f t="shared" si="12"/>
        <v>All CBUsOther</v>
      </c>
      <c r="B257" s="233" t="str">
        <f t="shared" si="13"/>
        <v>All CBUsARCHES</v>
      </c>
      <c r="C257" s="233" t="str">
        <f t="shared" si="14"/>
        <v>All CBUs</v>
      </c>
      <c r="D257" s="233" t="str">
        <f t="shared" si="15"/>
        <v>ARCHES</v>
      </c>
      <c r="E257" s="599"/>
      <c r="F257" s="457" t="s">
        <v>651</v>
      </c>
      <c r="G257" s="48">
        <v>26.355</v>
      </c>
      <c r="H257" s="48">
        <v>435.166</v>
      </c>
      <c r="I257" s="48">
        <v>461.52100000000002</v>
      </c>
    </row>
    <row r="258" spans="1:9" ht="13.5" thickBot="1">
      <c r="A258" s="236" t="str">
        <f t="shared" si="12"/>
        <v>All CBUsOther</v>
      </c>
      <c r="B258" s="233" t="str">
        <f t="shared" si="13"/>
        <v>All CBUsARTOGRAPH</v>
      </c>
      <c r="C258" s="233" t="str">
        <f t="shared" si="14"/>
        <v>All CBUs</v>
      </c>
      <c r="D258" s="233" t="str">
        <f t="shared" si="15"/>
        <v>ARTOGRAPH</v>
      </c>
      <c r="E258" s="599"/>
      <c r="F258" s="457" t="s">
        <v>602</v>
      </c>
      <c r="G258" s="48">
        <v>91025.789000000004</v>
      </c>
      <c r="H258" s="48">
        <v>32088.239000000001</v>
      </c>
      <c r="I258" s="48">
        <v>123114.02800000001</v>
      </c>
    </row>
    <row r="259" spans="1:9" ht="13.5" thickBot="1">
      <c r="A259" s="236" t="str">
        <f t="shared" si="12"/>
        <v>All CBUsOther</v>
      </c>
      <c r="B259" s="233" t="str">
        <f t="shared" si="13"/>
        <v>All CBUsATLANTIS</v>
      </c>
      <c r="C259" s="233" t="str">
        <f t="shared" si="14"/>
        <v>All CBUs</v>
      </c>
      <c r="D259" s="233" t="str">
        <f t="shared" si="15"/>
        <v>ATLANTIS</v>
      </c>
      <c r="E259" s="599"/>
      <c r="F259" s="457" t="s">
        <v>667</v>
      </c>
      <c r="G259" s="48">
        <v>8947.33</v>
      </c>
      <c r="H259" s="51"/>
      <c r="I259" s="48">
        <v>8947.33</v>
      </c>
    </row>
    <row r="260" spans="1:9" ht="13.5" thickBot="1">
      <c r="A260" s="236" t="str">
        <f t="shared" si="12"/>
        <v>All CBUsOther</v>
      </c>
      <c r="B260" s="233" t="str">
        <f t="shared" si="13"/>
        <v>All CBUsBECKERS A</v>
      </c>
      <c r="C260" s="233" t="str">
        <f t="shared" si="14"/>
        <v>All CBUs</v>
      </c>
      <c r="D260" s="233" t="str">
        <f t="shared" si="15"/>
        <v>BECKERS A</v>
      </c>
      <c r="E260" s="599"/>
      <c r="F260" s="457" t="s">
        <v>652</v>
      </c>
      <c r="G260" s="48">
        <v>17149.683000000001</v>
      </c>
      <c r="H260" s="48">
        <v>12337.269</v>
      </c>
      <c r="I260" s="48">
        <v>29486.952000000001</v>
      </c>
    </row>
    <row r="261" spans="1:9" ht="13.5" thickBot="1">
      <c r="A261" s="236" t="str">
        <f t="shared" ref="A261:A315" si="16">C261&amp;IF(D261="WINSOR &amp; NEWTON","WINSOR &amp; NEWTON",IF(D261="LIQUITEX","LIQUITEX",IF(D261="L&amp;B","L&amp;B",IF(D261="SNAZAROO","SNAZAROO",IF(D261="REEVES","REEVES",IF(D261="LETRASET","LETRASET",IF(D261="CONTE A PARIS","CONTE A PARIS",IF(D261="All Brands"," ", "Other"))))))))</f>
        <v>All CBUsOther</v>
      </c>
      <c r="B261" s="233" t="str">
        <f t="shared" ref="B261:B315" si="17">C261&amp;D261</f>
        <v>All CBUsBOESNER</v>
      </c>
      <c r="C261" s="233" t="str">
        <f t="shared" ref="C261:C315" si="18">IF(E261="",C260,E261)</f>
        <v>All CBUs</v>
      </c>
      <c r="D261" s="233" t="str">
        <f t="shared" ref="D261:D315" si="19">IF(F261="",D260,F261)</f>
        <v>BOESNER</v>
      </c>
      <c r="E261" s="599"/>
      <c r="F261" s="457" t="s">
        <v>637</v>
      </c>
      <c r="G261" s="48">
        <v>6932.6310000000003</v>
      </c>
      <c r="H261" s="48">
        <v>7946.38</v>
      </c>
      <c r="I261" s="48">
        <v>14879.011</v>
      </c>
    </row>
    <row r="262" spans="1:9" ht="13.5" thickBot="1">
      <c r="A262" s="236" t="str">
        <f t="shared" si="16"/>
        <v>All CBUsOther</v>
      </c>
      <c r="B262" s="233" t="str">
        <f t="shared" si="17"/>
        <v>All CBUsCANSON</v>
      </c>
      <c r="C262" s="233" t="str">
        <f t="shared" si="18"/>
        <v>All CBUs</v>
      </c>
      <c r="D262" s="233" t="str">
        <f t="shared" si="19"/>
        <v>CANSON</v>
      </c>
      <c r="E262" s="599"/>
      <c r="F262" s="457" t="s">
        <v>653</v>
      </c>
      <c r="G262" s="48">
        <v>9655.4439999999995</v>
      </c>
      <c r="H262" s="48">
        <v>23727.098000000002</v>
      </c>
      <c r="I262" s="48">
        <v>33382.542000000001</v>
      </c>
    </row>
    <row r="263" spans="1:9" ht="13.5" thickBot="1">
      <c r="A263" s="236" t="str">
        <f t="shared" si="16"/>
        <v>All CBUsOther</v>
      </c>
      <c r="B263" s="233" t="str">
        <f t="shared" si="17"/>
        <v>All CBUsCERNIT</v>
      </c>
      <c r="C263" s="233" t="str">
        <f t="shared" si="18"/>
        <v>All CBUs</v>
      </c>
      <c r="D263" s="233" t="str">
        <f t="shared" si="19"/>
        <v>CERNIT</v>
      </c>
      <c r="E263" s="599"/>
      <c r="F263" s="457" t="s">
        <v>648</v>
      </c>
      <c r="G263" s="48">
        <v>2872.2109999999998</v>
      </c>
      <c r="H263" s="48">
        <v>2364.4459999999999</v>
      </c>
      <c r="I263" s="48">
        <v>5236.6570000000002</v>
      </c>
    </row>
    <row r="264" spans="1:9" ht="13.5" thickBot="1">
      <c r="A264" s="236" t="str">
        <f t="shared" si="16"/>
        <v>All CBUsOther</v>
      </c>
      <c r="B264" s="233" t="str">
        <f t="shared" si="17"/>
        <v>All CBUsCOLORAMA</v>
      </c>
      <c r="C264" s="233" t="str">
        <f t="shared" si="18"/>
        <v>All CBUs</v>
      </c>
      <c r="D264" s="233" t="str">
        <f t="shared" si="19"/>
        <v>COLORAMA</v>
      </c>
      <c r="E264" s="599"/>
      <c r="F264" s="457" t="s">
        <v>638</v>
      </c>
      <c r="G264" s="48">
        <v>15850.709000000001</v>
      </c>
      <c r="H264" s="48">
        <v>9349.4179999999997</v>
      </c>
      <c r="I264" s="48">
        <v>25200.127</v>
      </c>
    </row>
    <row r="265" spans="1:9" ht="13.5" thickBot="1">
      <c r="A265" s="236" t="str">
        <f t="shared" si="16"/>
        <v>All CBUsOther</v>
      </c>
      <c r="B265" s="233" t="str">
        <f t="shared" si="17"/>
        <v>All CBUsCOMPONENTS</v>
      </c>
      <c r="C265" s="233" t="str">
        <f t="shared" si="18"/>
        <v>All CBUs</v>
      </c>
      <c r="D265" s="233" t="str">
        <f t="shared" si="19"/>
        <v>COMPONENTS</v>
      </c>
      <c r="E265" s="599"/>
      <c r="F265" s="457" t="s">
        <v>589</v>
      </c>
      <c r="G265" s="48">
        <v>21.891999999999999</v>
      </c>
      <c r="H265" s="48">
        <v>2075.9050000000002</v>
      </c>
      <c r="I265" s="48">
        <v>2097.797</v>
      </c>
    </row>
    <row r="266" spans="1:9" ht="13.5" thickBot="1">
      <c r="A266" s="236" t="str">
        <f t="shared" si="16"/>
        <v>All CBUsOther</v>
      </c>
      <c r="B266" s="233" t="str">
        <f t="shared" si="17"/>
        <v>All CBUsCONDA</v>
      </c>
      <c r="C266" s="233" t="str">
        <f t="shared" si="18"/>
        <v>All CBUs</v>
      </c>
      <c r="D266" s="233" t="str">
        <f t="shared" si="19"/>
        <v>CONDA</v>
      </c>
      <c r="E266" s="599"/>
      <c r="F266" s="457" t="s">
        <v>608</v>
      </c>
      <c r="G266" s="48">
        <v>813.49099999999999</v>
      </c>
      <c r="H266" s="48">
        <v>1664.9739999999999</v>
      </c>
      <c r="I266" s="48">
        <v>2478.4650000000001</v>
      </c>
    </row>
    <row r="267" spans="1:9" ht="13.5" thickBot="1">
      <c r="A267" s="236" t="str">
        <f t="shared" si="16"/>
        <v>All CBUsCONTE A PARIS</v>
      </c>
      <c r="B267" s="233" t="str">
        <f t="shared" si="17"/>
        <v>All CBUsCONTE A PARIS</v>
      </c>
      <c r="C267" s="233" t="str">
        <f t="shared" si="18"/>
        <v>All CBUs</v>
      </c>
      <c r="D267" s="233" t="str">
        <f t="shared" si="19"/>
        <v>CONTE A PARIS</v>
      </c>
      <c r="E267" s="599"/>
      <c r="F267" s="457" t="s">
        <v>590</v>
      </c>
      <c r="G267" s="48">
        <v>157607.25200000001</v>
      </c>
      <c r="H267" s="48">
        <v>203950.179</v>
      </c>
      <c r="I267" s="48">
        <v>361557.43099999998</v>
      </c>
    </row>
    <row r="268" spans="1:9" ht="13.5" thickBot="1">
      <c r="A268" s="236" t="str">
        <f t="shared" si="16"/>
        <v>All CBUsOther</v>
      </c>
      <c r="B268" s="233" t="str">
        <f t="shared" si="17"/>
        <v>All CBUsCREAT'</v>
      </c>
      <c r="C268" s="233" t="str">
        <f t="shared" si="18"/>
        <v>All CBUs</v>
      </c>
      <c r="D268" s="233" t="str">
        <f t="shared" si="19"/>
        <v>CREAT'</v>
      </c>
      <c r="E268" s="599"/>
      <c r="F268" s="457" t="s">
        <v>610</v>
      </c>
      <c r="G268" s="48">
        <v>557.20100000000002</v>
      </c>
      <c r="H268" s="48">
        <v>349.20699999999999</v>
      </c>
      <c r="I268" s="48">
        <v>906.40800000000002</v>
      </c>
    </row>
    <row r="269" spans="1:9" ht="13.5" thickBot="1">
      <c r="A269" s="236" t="str">
        <f t="shared" si="16"/>
        <v>All CBUsOther</v>
      </c>
      <c r="B269" s="233" t="str">
        <f t="shared" si="17"/>
        <v>All CBUsCREDITS</v>
      </c>
      <c r="C269" s="233" t="str">
        <f t="shared" si="18"/>
        <v>All CBUs</v>
      </c>
      <c r="D269" s="233" t="str">
        <f t="shared" si="19"/>
        <v>CREDITS</v>
      </c>
      <c r="E269" s="599"/>
      <c r="F269" s="457" t="s">
        <v>591</v>
      </c>
      <c r="G269" s="48">
        <v>-117770.694</v>
      </c>
      <c r="H269" s="48">
        <v>-25975.713</v>
      </c>
      <c r="I269" s="48">
        <v>-143746.40700000001</v>
      </c>
    </row>
    <row r="270" spans="1:9" ht="13.5" thickBot="1">
      <c r="A270" s="236" t="str">
        <f t="shared" si="16"/>
        <v>All CBUsOther</v>
      </c>
      <c r="B270" s="233" t="str">
        <f t="shared" si="17"/>
        <v>All CBUsCULTURA</v>
      </c>
      <c r="C270" s="233" t="str">
        <f t="shared" si="18"/>
        <v>All CBUs</v>
      </c>
      <c r="D270" s="233" t="str">
        <f t="shared" si="19"/>
        <v>CULTURA</v>
      </c>
      <c r="E270" s="599"/>
      <c r="F270" s="457" t="s">
        <v>371</v>
      </c>
      <c r="G270" s="48">
        <v>172141.86799999999</v>
      </c>
      <c r="H270" s="48">
        <v>51001.042000000001</v>
      </c>
      <c r="I270" s="48">
        <v>223142.91</v>
      </c>
    </row>
    <row r="271" spans="1:9" ht="13.5" thickBot="1">
      <c r="A271" s="236" t="str">
        <f t="shared" si="16"/>
        <v>All CBUsOther</v>
      </c>
      <c r="B271" s="233" t="str">
        <f t="shared" si="17"/>
        <v>All CBUsDARWI</v>
      </c>
      <c r="C271" s="233" t="str">
        <f t="shared" si="18"/>
        <v>All CBUs</v>
      </c>
      <c r="D271" s="233" t="str">
        <f t="shared" si="19"/>
        <v>DARWI</v>
      </c>
      <c r="E271" s="599"/>
      <c r="F271" s="457" t="s">
        <v>649</v>
      </c>
      <c r="G271" s="48">
        <v>83.373000000000005</v>
      </c>
      <c r="H271" s="48">
        <v>69.426000000000002</v>
      </c>
      <c r="I271" s="48">
        <v>152.79900000000001</v>
      </c>
    </row>
    <row r="272" spans="1:9" ht="13.5" thickBot="1">
      <c r="A272" s="236" t="str">
        <f t="shared" si="16"/>
        <v>All CBUsOther</v>
      </c>
      <c r="B272" s="233" t="str">
        <f t="shared" si="17"/>
        <v>All CBUsDEF</v>
      </c>
      <c r="C272" s="233" t="str">
        <f t="shared" si="18"/>
        <v>All CBUs</v>
      </c>
      <c r="D272" s="233" t="str">
        <f t="shared" si="19"/>
        <v>DEF</v>
      </c>
      <c r="E272" s="599"/>
      <c r="F272" s="457" t="s">
        <v>611</v>
      </c>
      <c r="G272" s="48">
        <v>403.15300000000002</v>
      </c>
      <c r="H272" s="48">
        <v>434.81400000000002</v>
      </c>
      <c r="I272" s="48">
        <v>837.96699999999998</v>
      </c>
    </row>
    <row r="273" spans="1:9" ht="13.5" thickBot="1">
      <c r="A273" s="236" t="str">
        <f t="shared" si="16"/>
        <v>All CBUsOther</v>
      </c>
      <c r="B273" s="233" t="str">
        <f t="shared" si="17"/>
        <v>All CBUsDEKORIMA</v>
      </c>
      <c r="C273" s="233" t="str">
        <f t="shared" si="18"/>
        <v>All CBUs</v>
      </c>
      <c r="D273" s="233" t="str">
        <f t="shared" si="19"/>
        <v>DEKORIMA</v>
      </c>
      <c r="E273" s="599"/>
      <c r="F273" s="457" t="s">
        <v>654</v>
      </c>
      <c r="G273" s="48">
        <v>29435.26</v>
      </c>
      <c r="H273" s="48">
        <v>26522.063999999998</v>
      </c>
      <c r="I273" s="48">
        <v>55957.324000000001</v>
      </c>
    </row>
    <row r="274" spans="1:9" ht="13.5" thickBot="1">
      <c r="A274" s="236" t="str">
        <f t="shared" si="16"/>
        <v>All CBUsOther</v>
      </c>
      <c r="B274" s="233" t="str">
        <f t="shared" si="17"/>
        <v>All CBUsDERWENT</v>
      </c>
      <c r="C274" s="233" t="str">
        <f t="shared" si="18"/>
        <v>All CBUs</v>
      </c>
      <c r="D274" s="233" t="str">
        <f t="shared" si="19"/>
        <v>DERWENT</v>
      </c>
      <c r="E274" s="599"/>
      <c r="F274" s="457" t="s">
        <v>612</v>
      </c>
      <c r="G274" s="48">
        <v>349389.48800000001</v>
      </c>
      <c r="H274" s="48">
        <v>343119.87599999999</v>
      </c>
      <c r="I274" s="48">
        <v>692509.36399999994</v>
      </c>
    </row>
    <row r="275" spans="1:9" ht="13.5" thickBot="1">
      <c r="A275" s="236" t="str">
        <f t="shared" si="16"/>
        <v>All CBUsOther</v>
      </c>
      <c r="B275" s="233" t="str">
        <f t="shared" si="17"/>
        <v>All CBUsFABRIANO</v>
      </c>
      <c r="C275" s="233" t="str">
        <f t="shared" si="18"/>
        <v>All CBUs</v>
      </c>
      <c r="D275" s="233" t="str">
        <f t="shared" si="19"/>
        <v>FABRIANO</v>
      </c>
      <c r="E275" s="599"/>
      <c r="F275" s="457" t="s">
        <v>613</v>
      </c>
      <c r="G275" s="48">
        <v>45699.756999999998</v>
      </c>
      <c r="H275" s="48">
        <v>64928.035000000003</v>
      </c>
      <c r="I275" s="48">
        <v>110627.792</v>
      </c>
    </row>
    <row r="276" spans="1:9" ht="13.5" thickBot="1">
      <c r="A276" s="236" t="str">
        <f t="shared" si="16"/>
        <v>All CBUsOther</v>
      </c>
      <c r="B276" s="233" t="str">
        <f t="shared" si="17"/>
        <v>All CBUsGAMES WORKSHOP</v>
      </c>
      <c r="C276" s="233" t="str">
        <f t="shared" si="18"/>
        <v>All CBUs</v>
      </c>
      <c r="D276" s="233" t="str">
        <f t="shared" si="19"/>
        <v>GAMES WORKSHOP</v>
      </c>
      <c r="E276" s="599"/>
      <c r="F276" s="457" t="s">
        <v>629</v>
      </c>
      <c r="G276" s="48">
        <v>13193.1</v>
      </c>
      <c r="H276" s="48">
        <v>5990.4</v>
      </c>
      <c r="I276" s="48">
        <v>19183.5</v>
      </c>
    </row>
    <row r="277" spans="1:9" ht="13.5" thickBot="1">
      <c r="A277" s="236" t="str">
        <f t="shared" si="16"/>
        <v>All CBUsOther</v>
      </c>
      <c r="B277" s="233" t="str">
        <f t="shared" si="17"/>
        <v>All CBUsGERSTAECKER</v>
      </c>
      <c r="C277" s="233" t="str">
        <f t="shared" si="18"/>
        <v>All CBUs</v>
      </c>
      <c r="D277" s="233" t="str">
        <f t="shared" si="19"/>
        <v>GERSTAECKER</v>
      </c>
      <c r="E277" s="599"/>
      <c r="F277" s="457" t="s">
        <v>639</v>
      </c>
      <c r="G277" s="48">
        <v>4857.67</v>
      </c>
      <c r="H277" s="51"/>
      <c r="I277" s="48">
        <v>4857.67</v>
      </c>
    </row>
    <row r="278" spans="1:9" ht="13.5" thickBot="1">
      <c r="A278" s="236" t="str">
        <f t="shared" si="16"/>
        <v>All CBUsOther</v>
      </c>
      <c r="B278" s="233" t="str">
        <f t="shared" si="17"/>
        <v>All CBUsGHIANT</v>
      </c>
      <c r="C278" s="233" t="str">
        <f t="shared" si="18"/>
        <v>All CBUs</v>
      </c>
      <c r="D278" s="233" t="str">
        <f t="shared" si="19"/>
        <v>GHIANT</v>
      </c>
      <c r="E278" s="599"/>
      <c r="F278" s="457" t="s">
        <v>616</v>
      </c>
      <c r="G278" s="48">
        <v>3235.0709999999999</v>
      </c>
      <c r="H278" s="48">
        <v>4304.0969999999998</v>
      </c>
      <c r="I278" s="48">
        <v>7539.1679999999997</v>
      </c>
    </row>
    <row r="279" spans="1:9" ht="13.5" thickBot="1">
      <c r="A279" s="236" t="str">
        <f t="shared" si="16"/>
        <v>All CBUsOther</v>
      </c>
      <c r="B279" s="233" t="str">
        <f t="shared" si="17"/>
        <v>All CBUsHUMBROL</v>
      </c>
      <c r="C279" s="233" t="str">
        <f t="shared" si="18"/>
        <v>All CBUs</v>
      </c>
      <c r="D279" s="233" t="str">
        <f t="shared" si="19"/>
        <v>HUMBROL</v>
      </c>
      <c r="E279" s="599"/>
      <c r="F279" s="457" t="s">
        <v>631</v>
      </c>
      <c r="G279" s="48">
        <v>25743.743999999999</v>
      </c>
      <c r="H279" s="48">
        <v>-555</v>
      </c>
      <c r="I279" s="48">
        <v>25188.743999999999</v>
      </c>
    </row>
    <row r="280" spans="1:9" ht="13.5" thickBot="1">
      <c r="A280" s="236" t="str">
        <f t="shared" si="16"/>
        <v>All CBUsOther</v>
      </c>
      <c r="B280" s="233" t="str">
        <f t="shared" si="17"/>
        <v>All CBUsINSCRIBE</v>
      </c>
      <c r="C280" s="233" t="str">
        <f t="shared" si="18"/>
        <v>All CBUs</v>
      </c>
      <c r="D280" s="233" t="str">
        <f t="shared" si="19"/>
        <v>INSCRIBE</v>
      </c>
      <c r="E280" s="599"/>
      <c r="F280" s="457" t="s">
        <v>663</v>
      </c>
      <c r="G280" s="48">
        <v>7049.57</v>
      </c>
      <c r="H280" s="48">
        <v>10964.909</v>
      </c>
      <c r="I280" s="48">
        <v>18014.478999999999</v>
      </c>
    </row>
    <row r="281" spans="1:9" ht="13.5" thickBot="1">
      <c r="A281" s="236" t="str">
        <f t="shared" si="16"/>
        <v>All CBUsL&amp;B</v>
      </c>
      <c r="B281" s="233" t="str">
        <f t="shared" si="17"/>
        <v>All CBUsL&amp;B</v>
      </c>
      <c r="C281" s="233" t="str">
        <f t="shared" si="18"/>
        <v>All CBUs</v>
      </c>
      <c r="D281" s="233" t="str">
        <f t="shared" si="19"/>
        <v>L&amp;B</v>
      </c>
      <c r="E281" s="599"/>
      <c r="F281" s="457" t="s">
        <v>55</v>
      </c>
      <c r="G281" s="48">
        <v>1074522.638</v>
      </c>
      <c r="H281" s="48">
        <v>1072146.5719999999</v>
      </c>
      <c r="I281" s="48">
        <v>2146669.21</v>
      </c>
    </row>
    <row r="282" spans="1:9" ht="13.5" thickBot="1">
      <c r="A282" s="236" t="str">
        <f t="shared" si="16"/>
        <v>All CBUsLETRASET</v>
      </c>
      <c r="B282" s="233" t="str">
        <f t="shared" si="17"/>
        <v>All CBUsLETRASET</v>
      </c>
      <c r="C282" s="233" t="str">
        <f t="shared" si="18"/>
        <v>All CBUs</v>
      </c>
      <c r="D282" s="233" t="str">
        <f t="shared" si="19"/>
        <v>LETRASET</v>
      </c>
      <c r="E282" s="599"/>
      <c r="F282" s="457" t="s">
        <v>593</v>
      </c>
      <c r="G282" s="48">
        <v>519526.62099999998</v>
      </c>
      <c r="H282" s="48">
        <v>508797.14299999998</v>
      </c>
      <c r="I282" s="48">
        <v>1028323.764</v>
      </c>
    </row>
    <row r="283" spans="1:9" ht="13.5" thickBot="1">
      <c r="A283" s="236" t="str">
        <f t="shared" si="16"/>
        <v>All CBUsLIQUITEX</v>
      </c>
      <c r="B283" s="233" t="str">
        <f t="shared" si="17"/>
        <v>All CBUsLIQUITEX</v>
      </c>
      <c r="C283" s="233" t="str">
        <f t="shared" si="18"/>
        <v>All CBUs</v>
      </c>
      <c r="D283" s="233" t="str">
        <f t="shared" si="19"/>
        <v>LIQUITEX</v>
      </c>
      <c r="E283" s="599"/>
      <c r="F283" s="457" t="s">
        <v>79</v>
      </c>
      <c r="G283" s="48">
        <v>1940316.2120000001</v>
      </c>
      <c r="H283" s="48">
        <v>1599887.09</v>
      </c>
      <c r="I283" s="48">
        <v>3540203.3020000001</v>
      </c>
    </row>
    <row r="284" spans="1:9" ht="13.5" thickBot="1">
      <c r="A284" s="236" t="str">
        <f t="shared" si="16"/>
        <v>All CBUsOther</v>
      </c>
      <c r="B284" s="233" t="str">
        <f t="shared" si="17"/>
        <v>All CBUsLOGAN</v>
      </c>
      <c r="C284" s="233" t="str">
        <f t="shared" si="18"/>
        <v>All CBUs</v>
      </c>
      <c r="D284" s="233" t="str">
        <f t="shared" si="19"/>
        <v>LOGAN</v>
      </c>
      <c r="E284" s="599"/>
      <c r="F284" s="457" t="s">
        <v>617</v>
      </c>
      <c r="G284" s="48">
        <v>1502.3910000000001</v>
      </c>
      <c r="H284" s="48">
        <v>1284.047</v>
      </c>
      <c r="I284" s="48">
        <v>2786.4380000000001</v>
      </c>
    </row>
    <row r="285" spans="1:9" ht="13.5" thickBot="1">
      <c r="A285" s="236" t="str">
        <f t="shared" si="16"/>
        <v>All CBUsOther</v>
      </c>
      <c r="B285" s="233" t="str">
        <f t="shared" si="17"/>
        <v>All CBUsMAN MARKING</v>
      </c>
      <c r="C285" s="233" t="str">
        <f t="shared" si="18"/>
        <v>All CBUs</v>
      </c>
      <c r="D285" s="233" t="str">
        <f t="shared" si="19"/>
        <v>MAN MARKING</v>
      </c>
      <c r="E285" s="599"/>
      <c r="F285" s="457" t="s">
        <v>633</v>
      </c>
      <c r="G285" s="51"/>
      <c r="H285" s="48">
        <v>2795</v>
      </c>
      <c r="I285" s="48">
        <v>2795</v>
      </c>
    </row>
    <row r="286" spans="1:9" ht="13.5" thickBot="1">
      <c r="A286" s="236" t="str">
        <f t="shared" si="16"/>
        <v>All CBUsOther</v>
      </c>
      <c r="B286" s="233" t="str">
        <f t="shared" si="17"/>
        <v>All CBUsMARKETING</v>
      </c>
      <c r="C286" s="233" t="str">
        <f t="shared" si="18"/>
        <v>All CBUs</v>
      </c>
      <c r="D286" s="233" t="str">
        <f t="shared" si="19"/>
        <v>MARKETING</v>
      </c>
      <c r="E286" s="599"/>
      <c r="F286" s="457" t="s">
        <v>594</v>
      </c>
      <c r="G286" s="48">
        <v>4776.32</v>
      </c>
      <c r="H286" s="48">
        <v>7884.009</v>
      </c>
      <c r="I286" s="48">
        <v>12660.329</v>
      </c>
    </row>
    <row r="287" spans="1:9" ht="13.5" thickBot="1">
      <c r="A287" s="236" t="str">
        <f t="shared" si="16"/>
        <v>All CBUsOther</v>
      </c>
      <c r="B287" s="233" t="str">
        <f t="shared" si="17"/>
        <v>All CBUsMASTERFOAM</v>
      </c>
      <c r="C287" s="233" t="str">
        <f t="shared" si="18"/>
        <v>All CBUs</v>
      </c>
      <c r="D287" s="233" t="str">
        <f t="shared" si="19"/>
        <v>MASTERFOAM</v>
      </c>
      <c r="E287" s="599"/>
      <c r="F287" s="457" t="s">
        <v>619</v>
      </c>
      <c r="G287" s="48">
        <v>16384.633999999998</v>
      </c>
      <c r="H287" s="48">
        <v>14859.112999999999</v>
      </c>
      <c r="I287" s="48">
        <v>31243.746999999999</v>
      </c>
    </row>
    <row r="288" spans="1:9" ht="13.5" thickBot="1">
      <c r="A288" s="236" t="str">
        <f t="shared" si="16"/>
        <v>All CBUsOther</v>
      </c>
      <c r="B288" s="233" t="str">
        <f t="shared" si="17"/>
        <v>All CBUsMH WAY</v>
      </c>
      <c r="C288" s="233" t="str">
        <f t="shared" si="18"/>
        <v>All CBUs</v>
      </c>
      <c r="D288" s="233" t="str">
        <f t="shared" si="19"/>
        <v>MH WAY</v>
      </c>
      <c r="E288" s="599"/>
      <c r="F288" s="457" t="s">
        <v>620</v>
      </c>
      <c r="G288" s="48">
        <v>3638.5929999999998</v>
      </c>
      <c r="H288" s="48">
        <v>4911.0929999999998</v>
      </c>
      <c r="I288" s="48">
        <v>8549.6859999999997</v>
      </c>
    </row>
    <row r="289" spans="1:9" ht="13.5" thickBot="1">
      <c r="A289" s="236" t="str">
        <f t="shared" si="16"/>
        <v>All CBUsOther</v>
      </c>
      <c r="B289" s="233" t="str">
        <f t="shared" si="17"/>
        <v>All CBUsMICHAELS</v>
      </c>
      <c r="C289" s="233" t="str">
        <f t="shared" si="18"/>
        <v>All CBUs</v>
      </c>
      <c r="D289" s="233" t="str">
        <f t="shared" si="19"/>
        <v>MICHAELS</v>
      </c>
      <c r="E289" s="599"/>
      <c r="F289" s="457" t="s">
        <v>595</v>
      </c>
      <c r="G289" s="48">
        <v>236996.95300000001</v>
      </c>
      <c r="H289" s="48">
        <v>1671.2460000000001</v>
      </c>
      <c r="I289" s="48">
        <v>238668.19899999999</v>
      </c>
    </row>
    <row r="290" spans="1:9" ht="13.5" thickBot="1">
      <c r="A290" s="236" t="str">
        <f t="shared" si="16"/>
        <v>All CBUsOther</v>
      </c>
      <c r="B290" s="233" t="str">
        <f t="shared" si="17"/>
        <v>All CBUsMODERN OPTIONS</v>
      </c>
      <c r="C290" s="233" t="str">
        <f t="shared" si="18"/>
        <v>All CBUs</v>
      </c>
      <c r="D290" s="233" t="str">
        <f t="shared" si="19"/>
        <v>MODERN OPTIONS</v>
      </c>
      <c r="E290" s="599"/>
      <c r="F290" s="457" t="s">
        <v>596</v>
      </c>
      <c r="G290" s="48">
        <v>21328.974999999999</v>
      </c>
      <c r="H290" s="48">
        <v>20762.133999999998</v>
      </c>
      <c r="I290" s="48">
        <v>42091.108999999997</v>
      </c>
    </row>
    <row r="291" spans="1:9" ht="13.5" thickBot="1">
      <c r="A291" s="236" t="str">
        <f t="shared" si="16"/>
        <v>All CBUsOther</v>
      </c>
      <c r="B291" s="233" t="str">
        <f t="shared" si="17"/>
        <v>All CBUsMONTVAL</v>
      </c>
      <c r="C291" s="233" t="str">
        <f t="shared" si="18"/>
        <v>All CBUs</v>
      </c>
      <c r="D291" s="233" t="str">
        <f t="shared" si="19"/>
        <v>MONTVAL</v>
      </c>
      <c r="E291" s="599"/>
      <c r="F291" s="457" t="s">
        <v>656</v>
      </c>
      <c r="G291" s="48">
        <v>-90.486999999999995</v>
      </c>
      <c r="H291" s="51"/>
      <c r="I291" s="48">
        <v>-90.486999999999995</v>
      </c>
    </row>
    <row r="292" spans="1:9" ht="13.5" thickBot="1">
      <c r="A292" s="236" t="str">
        <f t="shared" si="16"/>
        <v>All CBUsOther</v>
      </c>
      <c r="B292" s="233" t="str">
        <f t="shared" si="17"/>
        <v>All CBUsNot Specified in Database</v>
      </c>
      <c r="C292" s="233" t="str">
        <f t="shared" si="18"/>
        <v>All CBUs</v>
      </c>
      <c r="D292" s="233" t="str">
        <f t="shared" si="19"/>
        <v>Not Specified in Database</v>
      </c>
      <c r="E292" s="599"/>
      <c r="F292" s="457" t="s">
        <v>597</v>
      </c>
      <c r="G292" s="51"/>
      <c r="H292" s="48">
        <v>809.76199999999994</v>
      </c>
      <c r="I292" s="48">
        <v>809.76199999999994</v>
      </c>
    </row>
    <row r="293" spans="1:9" ht="13.5" thickBot="1">
      <c r="A293" s="236" t="str">
        <f t="shared" si="16"/>
        <v>All CBUsOther</v>
      </c>
      <c r="B293" s="233" t="str">
        <f t="shared" si="17"/>
        <v>All CBUsOGEO</v>
      </c>
      <c r="C293" s="233" t="str">
        <f t="shared" si="18"/>
        <v>All CBUs</v>
      </c>
      <c r="D293" s="233" t="str">
        <f t="shared" si="19"/>
        <v>OGEO</v>
      </c>
      <c r="E293" s="599"/>
      <c r="F293" s="457" t="s">
        <v>646</v>
      </c>
      <c r="G293" s="48">
        <v>1867.826</v>
      </c>
      <c r="H293" s="48">
        <v>1998.44</v>
      </c>
      <c r="I293" s="48">
        <v>3866.2660000000001</v>
      </c>
    </row>
    <row r="294" spans="1:9" ht="13.5" thickBot="1">
      <c r="A294" s="236" t="str">
        <f t="shared" si="16"/>
        <v>All CBUsOther</v>
      </c>
      <c r="B294" s="233" t="str">
        <f t="shared" si="17"/>
        <v>All CBUsOTHER</v>
      </c>
      <c r="C294" s="233" t="str">
        <f t="shared" si="18"/>
        <v>All CBUs</v>
      </c>
      <c r="D294" s="233" t="str">
        <f t="shared" si="19"/>
        <v>OTHER</v>
      </c>
      <c r="E294" s="599"/>
      <c r="F294" s="457" t="s">
        <v>77</v>
      </c>
      <c r="G294" s="48">
        <v>9421.4930000000004</v>
      </c>
      <c r="H294" s="48">
        <v>4632.8429999999998</v>
      </c>
      <c r="I294" s="48">
        <v>14054.335999999999</v>
      </c>
    </row>
    <row r="295" spans="1:9" ht="13.5" thickBot="1">
      <c r="A295" s="236" t="str">
        <f t="shared" si="16"/>
        <v>All CBUsOther</v>
      </c>
      <c r="B295" s="233" t="str">
        <f t="shared" si="17"/>
        <v>All CBUsOTHER BRANDS</v>
      </c>
      <c r="C295" s="233" t="str">
        <f t="shared" si="18"/>
        <v>All CBUs</v>
      </c>
      <c r="D295" s="233" t="str">
        <f t="shared" si="19"/>
        <v>OTHER BRANDS</v>
      </c>
      <c r="E295" s="599"/>
      <c r="F295" s="457" t="s">
        <v>621</v>
      </c>
      <c r="G295" s="48">
        <v>5.3049999999999997</v>
      </c>
      <c r="H295" s="48">
        <v>266.21100000000001</v>
      </c>
      <c r="I295" s="48">
        <v>271.51600000000002</v>
      </c>
    </row>
    <row r="296" spans="1:9" ht="13.5" thickBot="1">
      <c r="A296" s="236" t="str">
        <f t="shared" si="16"/>
        <v>All CBUsOther</v>
      </c>
      <c r="B296" s="233" t="str">
        <f t="shared" si="17"/>
        <v>All CBUsPICHON</v>
      </c>
      <c r="C296" s="233" t="str">
        <f t="shared" si="18"/>
        <v>All CBUs</v>
      </c>
      <c r="D296" s="233" t="str">
        <f t="shared" si="19"/>
        <v>PICHON</v>
      </c>
      <c r="E296" s="599"/>
      <c r="F296" s="457" t="s">
        <v>647</v>
      </c>
      <c r="G296" s="48">
        <v>5610.05</v>
      </c>
      <c r="H296" s="48">
        <v>28417.594000000001</v>
      </c>
      <c r="I296" s="48">
        <v>34027.644</v>
      </c>
    </row>
    <row r="297" spans="1:9" ht="13.5" thickBot="1">
      <c r="A297" s="236" t="str">
        <f t="shared" si="16"/>
        <v>All CBUsOther</v>
      </c>
      <c r="B297" s="233" t="str">
        <f t="shared" si="17"/>
        <v>All CBUsPLAID</v>
      </c>
      <c r="C297" s="233" t="str">
        <f t="shared" si="18"/>
        <v>All CBUs</v>
      </c>
      <c r="D297" s="233" t="str">
        <f t="shared" si="19"/>
        <v>PLAID</v>
      </c>
      <c r="E297" s="599"/>
      <c r="F297" s="457" t="s">
        <v>623</v>
      </c>
      <c r="G297" s="48">
        <v>8652.2440000000006</v>
      </c>
      <c r="H297" s="48">
        <v>9435.7579999999998</v>
      </c>
      <c r="I297" s="48">
        <v>18088.002</v>
      </c>
    </row>
    <row r="298" spans="1:9" ht="13.5" thickBot="1">
      <c r="A298" s="236" t="str">
        <f t="shared" si="16"/>
        <v>All CBUsOther</v>
      </c>
      <c r="B298" s="233" t="str">
        <f t="shared" si="17"/>
        <v>All CBUsPOLYFORM</v>
      </c>
      <c r="C298" s="233" t="str">
        <f t="shared" si="18"/>
        <v>All CBUs</v>
      </c>
      <c r="D298" s="233" t="str">
        <f t="shared" si="19"/>
        <v>POLYFORM</v>
      </c>
      <c r="E298" s="599"/>
      <c r="F298" s="457" t="s">
        <v>668</v>
      </c>
      <c r="G298" s="48">
        <v>400.03800000000001</v>
      </c>
      <c r="H298" s="48">
        <v>146.27000000000001</v>
      </c>
      <c r="I298" s="48">
        <v>546.30799999999999</v>
      </c>
    </row>
    <row r="299" spans="1:9" ht="13.5" thickBot="1">
      <c r="A299" s="236" t="str">
        <f t="shared" si="16"/>
        <v>All CBUsREEVES</v>
      </c>
      <c r="B299" s="233" t="str">
        <f t="shared" si="17"/>
        <v>All CBUsREEVES</v>
      </c>
      <c r="C299" s="233" t="str">
        <f t="shared" si="18"/>
        <v>All CBUs</v>
      </c>
      <c r="D299" s="233" t="str">
        <f t="shared" si="19"/>
        <v>REEVES</v>
      </c>
      <c r="E299" s="599"/>
      <c r="F299" s="457" t="s">
        <v>173</v>
      </c>
      <c r="G299" s="48">
        <v>1018676.039</v>
      </c>
      <c r="H299" s="48">
        <v>973199.80099999998</v>
      </c>
      <c r="I299" s="48">
        <v>1991875.84</v>
      </c>
    </row>
    <row r="300" spans="1:9" ht="13.5" thickBot="1">
      <c r="A300" s="236" t="str">
        <f t="shared" si="16"/>
        <v>All CBUsOther</v>
      </c>
      <c r="B300" s="233" t="str">
        <f t="shared" si="17"/>
        <v>All CBUsSANG ART</v>
      </c>
      <c r="C300" s="233" t="str">
        <f t="shared" si="18"/>
        <v>All CBUs</v>
      </c>
      <c r="D300" s="233" t="str">
        <f t="shared" si="19"/>
        <v>SANG ART</v>
      </c>
      <c r="E300" s="599"/>
      <c r="F300" s="457" t="s">
        <v>658</v>
      </c>
      <c r="G300" s="48">
        <v>18725.420999999998</v>
      </c>
      <c r="H300" s="48">
        <v>6141.9589999999998</v>
      </c>
      <c r="I300" s="48">
        <v>24867.38</v>
      </c>
    </row>
    <row r="301" spans="1:9" ht="13.5" thickBot="1">
      <c r="A301" s="236" t="str">
        <f t="shared" si="16"/>
        <v>All CBUsOther</v>
      </c>
      <c r="B301" s="233" t="str">
        <f t="shared" si="17"/>
        <v>All CBUsSAVOIR FAIRE</v>
      </c>
      <c r="C301" s="233" t="str">
        <f t="shared" si="18"/>
        <v>All CBUs</v>
      </c>
      <c r="D301" s="233" t="str">
        <f t="shared" si="19"/>
        <v>SAVOIR FAIRE</v>
      </c>
      <c r="E301" s="599"/>
      <c r="F301" s="457" t="s">
        <v>296</v>
      </c>
      <c r="G301" s="48">
        <v>15645.397999999999</v>
      </c>
      <c r="H301" s="51"/>
      <c r="I301" s="48">
        <v>15645.397999999999</v>
      </c>
    </row>
    <row r="302" spans="1:9" ht="13.5" thickBot="1">
      <c r="A302" s="236" t="str">
        <f t="shared" si="16"/>
        <v>All CBUsOther</v>
      </c>
      <c r="B302" s="233" t="str">
        <f t="shared" si="17"/>
        <v>All CBUsSCULPEY</v>
      </c>
      <c r="C302" s="233" t="str">
        <f t="shared" si="18"/>
        <v>All CBUs</v>
      </c>
      <c r="D302" s="233" t="str">
        <f t="shared" si="19"/>
        <v>SCULPEY</v>
      </c>
      <c r="E302" s="599"/>
      <c r="F302" s="457" t="s">
        <v>664</v>
      </c>
      <c r="G302" s="48">
        <v>21006.659</v>
      </c>
      <c r="H302" s="48">
        <v>34882.213000000003</v>
      </c>
      <c r="I302" s="48">
        <v>55888.872000000003</v>
      </c>
    </row>
    <row r="303" spans="1:9" ht="13.5" thickBot="1">
      <c r="A303" s="236" t="str">
        <f t="shared" si="16"/>
        <v>All CBUsOther</v>
      </c>
      <c r="B303" s="233" t="str">
        <f t="shared" si="17"/>
        <v>All CBUsSEARCH PRESS</v>
      </c>
      <c r="C303" s="233" t="str">
        <f t="shared" si="18"/>
        <v>All CBUs</v>
      </c>
      <c r="D303" s="233" t="str">
        <f t="shared" si="19"/>
        <v>SEARCH PRESS</v>
      </c>
      <c r="E303" s="599"/>
      <c r="F303" s="457" t="s">
        <v>669</v>
      </c>
      <c r="G303" s="48">
        <v>26.495999999999999</v>
      </c>
      <c r="H303" s="48">
        <v>101.045</v>
      </c>
      <c r="I303" s="48">
        <v>127.541</v>
      </c>
    </row>
    <row r="304" spans="1:9" ht="13.5" thickBot="1">
      <c r="A304" s="236" t="str">
        <f t="shared" si="16"/>
        <v>All CBUsOther</v>
      </c>
      <c r="B304" s="233" t="str">
        <f t="shared" si="17"/>
        <v>All CBUsSLATER HARRISON</v>
      </c>
      <c r="C304" s="233" t="str">
        <f t="shared" si="18"/>
        <v>All CBUs</v>
      </c>
      <c r="D304" s="233" t="str">
        <f t="shared" si="19"/>
        <v>SLATER HARRISON</v>
      </c>
      <c r="E304" s="599"/>
      <c r="F304" s="457" t="s">
        <v>625</v>
      </c>
      <c r="G304" s="48">
        <v>56898.247000000003</v>
      </c>
      <c r="H304" s="48">
        <v>33148.81</v>
      </c>
      <c r="I304" s="48">
        <v>90047.057000000001</v>
      </c>
    </row>
    <row r="305" spans="1:9" ht="13.5" thickBot="1">
      <c r="A305" s="236" t="str">
        <f t="shared" si="16"/>
        <v>All CBUsSNAZAROO</v>
      </c>
      <c r="B305" s="233" t="str">
        <f t="shared" si="17"/>
        <v>All CBUsSNAZAROO</v>
      </c>
      <c r="C305" s="233" t="str">
        <f t="shared" si="18"/>
        <v>All CBUs</v>
      </c>
      <c r="D305" s="233" t="str">
        <f t="shared" si="19"/>
        <v>SNAZAROO</v>
      </c>
      <c r="E305" s="599"/>
      <c r="F305" s="457" t="s">
        <v>101</v>
      </c>
      <c r="G305" s="48">
        <v>412190.40299999999</v>
      </c>
      <c r="H305" s="48">
        <v>631946.02899999998</v>
      </c>
      <c r="I305" s="48">
        <v>1044136.432</v>
      </c>
    </row>
    <row r="306" spans="1:9" ht="13.5" thickBot="1">
      <c r="A306" s="236" t="str">
        <f t="shared" si="16"/>
        <v>All CBUsOther</v>
      </c>
      <c r="B306" s="233" t="str">
        <f t="shared" si="17"/>
        <v>All CBUsSTAPLES</v>
      </c>
      <c r="C306" s="233" t="str">
        <f t="shared" si="18"/>
        <v>All CBUs</v>
      </c>
      <c r="D306" s="233" t="str">
        <f t="shared" si="19"/>
        <v>STAPLES</v>
      </c>
      <c r="E306" s="599"/>
      <c r="F306" s="457" t="s">
        <v>659</v>
      </c>
      <c r="G306" s="48">
        <v>4344.4809999999998</v>
      </c>
      <c r="H306" s="48">
        <v>991.36400000000003</v>
      </c>
      <c r="I306" s="48">
        <v>5335.8450000000003</v>
      </c>
    </row>
    <row r="307" spans="1:9" ht="13.5" thickBot="1">
      <c r="A307" s="236" t="str">
        <f t="shared" si="16"/>
        <v>All CBUsOther</v>
      </c>
      <c r="B307" s="233" t="str">
        <f t="shared" si="17"/>
        <v>All CBUsT KEYA</v>
      </c>
      <c r="C307" s="233" t="str">
        <f t="shared" si="18"/>
        <v>All CBUs</v>
      </c>
      <c r="D307" s="233" t="str">
        <f t="shared" si="19"/>
        <v>T KEYA</v>
      </c>
      <c r="E307" s="599"/>
      <c r="F307" s="457" t="s">
        <v>641</v>
      </c>
      <c r="G307" s="48">
        <v>16032.829</v>
      </c>
      <c r="H307" s="48">
        <v>7933.0959999999995</v>
      </c>
      <c r="I307" s="48">
        <v>23965.924999999999</v>
      </c>
    </row>
    <row r="308" spans="1:9" ht="13.5" thickBot="1">
      <c r="A308" s="236" t="str">
        <f t="shared" si="16"/>
        <v>All CBUsOther</v>
      </c>
      <c r="B308" s="233" t="str">
        <f t="shared" si="17"/>
        <v>All CBUsTULIP</v>
      </c>
      <c r="C308" s="233" t="str">
        <f t="shared" si="18"/>
        <v>All CBUs</v>
      </c>
      <c r="D308" s="233" t="str">
        <f t="shared" si="19"/>
        <v>TULIP</v>
      </c>
      <c r="E308" s="599"/>
      <c r="F308" s="457" t="s">
        <v>598</v>
      </c>
      <c r="G308" s="48">
        <v>8.51</v>
      </c>
      <c r="H308" s="48">
        <v>-2.8279999999999998</v>
      </c>
      <c r="I308" s="48">
        <v>5.6820000000000004</v>
      </c>
    </row>
    <row r="309" spans="1:9" ht="13.5" thickBot="1">
      <c r="A309" s="236" t="str">
        <f t="shared" si="16"/>
        <v>All CBUsOther</v>
      </c>
      <c r="B309" s="233" t="str">
        <f t="shared" si="17"/>
        <v>All CBUsVAN EYCK</v>
      </c>
      <c r="C309" s="233" t="str">
        <f t="shared" si="18"/>
        <v>All CBUs</v>
      </c>
      <c r="D309" s="233" t="str">
        <f t="shared" si="19"/>
        <v>VAN EYCK</v>
      </c>
      <c r="E309" s="599"/>
      <c r="F309" s="457" t="s">
        <v>626</v>
      </c>
      <c r="G309" s="48">
        <v>140504.696</v>
      </c>
      <c r="H309" s="48">
        <v>83049.671000000002</v>
      </c>
      <c r="I309" s="48">
        <v>223554.367</v>
      </c>
    </row>
    <row r="310" spans="1:9" ht="13.5" thickBot="1">
      <c r="A310" s="236" t="str">
        <f t="shared" si="16"/>
        <v>All CBUsOther</v>
      </c>
      <c r="B310" s="233" t="str">
        <f t="shared" si="17"/>
        <v>All CBUsWALTER FOSTER</v>
      </c>
      <c r="C310" s="233" t="str">
        <f t="shared" si="18"/>
        <v>All CBUs</v>
      </c>
      <c r="D310" s="233" t="str">
        <f t="shared" si="19"/>
        <v>WALTER FOSTER</v>
      </c>
      <c r="E310" s="599"/>
      <c r="F310" s="457" t="s">
        <v>660</v>
      </c>
      <c r="G310" s="48">
        <v>1684.44</v>
      </c>
      <c r="H310" s="48">
        <v>855.52099999999996</v>
      </c>
      <c r="I310" s="48">
        <v>2539.9609999999998</v>
      </c>
    </row>
    <row r="311" spans="1:9" ht="13.5" thickBot="1">
      <c r="A311" s="236" t="str">
        <f t="shared" si="16"/>
        <v>All CBUsOther</v>
      </c>
      <c r="B311" s="233" t="str">
        <f t="shared" si="17"/>
        <v>All CBUsWH SMITH</v>
      </c>
      <c r="C311" s="233" t="str">
        <f t="shared" si="18"/>
        <v>All CBUs</v>
      </c>
      <c r="D311" s="233" t="str">
        <f t="shared" si="19"/>
        <v>WH SMITH</v>
      </c>
      <c r="E311" s="599"/>
      <c r="F311" s="457" t="s">
        <v>670</v>
      </c>
      <c r="G311" s="48">
        <v>11996.52</v>
      </c>
      <c r="H311" s="48">
        <v>16869.96</v>
      </c>
      <c r="I311" s="48">
        <v>28866.48</v>
      </c>
    </row>
    <row r="312" spans="1:9" ht="13.5" thickBot="1">
      <c r="A312" s="236" t="str">
        <f t="shared" si="16"/>
        <v>All CBUsWINSOR &amp; NEWTON</v>
      </c>
      <c r="B312" s="233" t="str">
        <f t="shared" si="17"/>
        <v>All CBUsWINSOR &amp; NEWTON</v>
      </c>
      <c r="C312" s="233" t="str">
        <f t="shared" si="18"/>
        <v>All CBUs</v>
      </c>
      <c r="D312" s="233" t="str">
        <f t="shared" si="19"/>
        <v>WINSOR &amp; NEWTON</v>
      </c>
      <c r="E312" s="599"/>
      <c r="F312" s="457" t="s">
        <v>68</v>
      </c>
      <c r="G312" s="48">
        <v>3754833.3939999999</v>
      </c>
      <c r="H312" s="48">
        <v>4060621.7289999998</v>
      </c>
      <c r="I312" s="48">
        <v>7815455.1229999997</v>
      </c>
    </row>
    <row r="313" spans="1:9" ht="13.5" thickBot="1">
      <c r="A313" s="236" t="str">
        <f t="shared" si="16"/>
        <v>All CBUsOther</v>
      </c>
      <c r="B313" s="233" t="str">
        <f t="shared" si="17"/>
        <v>All CBUsXACTO</v>
      </c>
      <c r="C313" s="233" t="str">
        <f t="shared" si="18"/>
        <v>All CBUs</v>
      </c>
      <c r="D313" s="233" t="str">
        <f t="shared" si="19"/>
        <v>XACTO</v>
      </c>
      <c r="E313" s="599"/>
      <c r="F313" s="457" t="s">
        <v>628</v>
      </c>
      <c r="G313" s="48">
        <v>1267.0060000000001</v>
      </c>
      <c r="H313" s="48">
        <v>1019.103</v>
      </c>
      <c r="I313" s="48">
        <v>2286.1089999999999</v>
      </c>
    </row>
    <row r="314" spans="1:9" ht="13.5" thickBot="1">
      <c r="A314" s="236" t="str">
        <f t="shared" si="16"/>
        <v xml:space="preserve">All CBUs </v>
      </c>
      <c r="B314" s="233" t="str">
        <f t="shared" si="17"/>
        <v>All CBUsAll Brands</v>
      </c>
      <c r="C314" s="233" t="str">
        <f t="shared" si="18"/>
        <v>All CBUs</v>
      </c>
      <c r="D314" s="233" t="str">
        <f t="shared" si="19"/>
        <v>All Brands</v>
      </c>
      <c r="E314" s="600"/>
      <c r="F314" s="457" t="s">
        <v>599</v>
      </c>
      <c r="G314" s="48">
        <v>10203867.805</v>
      </c>
      <c r="H314" s="48">
        <v>10024158.562999999</v>
      </c>
      <c r="I314" s="48">
        <v>20228026.368000001</v>
      </c>
    </row>
    <row r="315" spans="1:9">
      <c r="A315" s="236" t="str">
        <f t="shared" si="16"/>
        <v xml:space="preserve">42066 </v>
      </c>
      <c r="B315" s="233" t="str">
        <f t="shared" si="17"/>
        <v>42066All Brands</v>
      </c>
      <c r="C315" s="233">
        <f t="shared" si="18"/>
        <v>42066</v>
      </c>
      <c r="D315" s="233" t="str">
        <f t="shared" si="19"/>
        <v>All Brands</v>
      </c>
      <c r="E315" s="590">
        <v>42066</v>
      </c>
      <c r="F315" s="601"/>
      <c r="G315" s="587" t="s">
        <v>671</v>
      </c>
      <c r="H315" s="601"/>
      <c r="I315" s="455">
        <v>0.66094907000000003</v>
      </c>
    </row>
  </sheetData>
  <autoFilter ref="A3:I315" xr:uid="{00000000-0009-0000-0000-000015000000}">
    <filterColumn colId="4" showButton="0"/>
  </autoFilter>
  <mergeCells count="23">
    <mergeCell ref="E233:E234"/>
    <mergeCell ref="E235:E254"/>
    <mergeCell ref="E255:E314"/>
    <mergeCell ref="E315:F315"/>
    <mergeCell ref="G315:H315"/>
    <mergeCell ref="E228:E232"/>
    <mergeCell ref="E84:E91"/>
    <mergeCell ref="E92:E97"/>
    <mergeCell ref="E98:E115"/>
    <mergeCell ref="E116:E126"/>
    <mergeCell ref="E127:E142"/>
    <mergeCell ref="E143:E149"/>
    <mergeCell ref="E150:E159"/>
    <mergeCell ref="E160:E182"/>
    <mergeCell ref="E183:E197"/>
    <mergeCell ref="E198:E212"/>
    <mergeCell ref="E213:E227"/>
    <mergeCell ref="E70:E83"/>
    <mergeCell ref="E3:F3"/>
    <mergeCell ref="E4:E14"/>
    <mergeCell ref="E15:E39"/>
    <mergeCell ref="E40:E43"/>
    <mergeCell ref="E44:E69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C6"/>
  <sheetViews>
    <sheetView workbookViewId="0" xr3:uid="{AB5DE215-5931-5800-A1A6-141DC62B4C85}">
      <selection activeCell="E15" sqref="E15"/>
    </sheetView>
  </sheetViews>
  <sheetFormatPr defaultRowHeight="12.75"/>
  <sheetData>
    <row r="2" spans="2:3">
      <c r="B2" s="456" t="s">
        <v>98</v>
      </c>
      <c r="C2" s="456">
        <v>1.2476499999999999</v>
      </c>
    </row>
    <row r="3" spans="2:3">
      <c r="B3" s="456" t="s">
        <v>675</v>
      </c>
      <c r="C3" s="456">
        <v>10.56052</v>
      </c>
    </row>
    <row r="4" spans="2:3">
      <c r="B4" s="456" t="s">
        <v>676</v>
      </c>
      <c r="C4" s="456">
        <v>11.474</v>
      </c>
    </row>
    <row r="5" spans="2:3">
      <c r="B5" s="456" t="s">
        <v>31</v>
      </c>
      <c r="C5" s="456">
        <v>1.7022200000000001</v>
      </c>
    </row>
    <row r="6" spans="2:3">
      <c r="B6" s="456" t="s">
        <v>242</v>
      </c>
      <c r="C6" s="456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AB177"/>
  <sheetViews>
    <sheetView zoomScale="85" zoomScaleNormal="85" workbookViewId="0" xr3:uid="{96AA9D09-0E06-52DD-9EE1-B522AFA11096}">
      <pane ySplit="4" topLeftCell="A5" activePane="bottomLeft" state="frozen"/>
      <selection pane="bottomLeft" activeCell="AA31" sqref="AA31:AA32"/>
    </sheetView>
  </sheetViews>
  <sheetFormatPr defaultRowHeight="12.75" outlineLevelCol="2"/>
  <cols>
    <col min="1" max="2" width="9.140625" style="199"/>
    <col min="3" max="3" width="37.28515625" style="199" bestFit="1" customWidth="1"/>
    <col min="4" max="4" width="22.42578125" style="199" hidden="1" customWidth="1" outlineLevel="2"/>
    <col min="5" max="5" width="59.28515625" hidden="1" customWidth="1" outlineLevel="2"/>
    <col min="6" max="6" width="59.28515625" style="199" hidden="1" customWidth="1" outlineLevel="2"/>
    <col min="7" max="7" width="41.7109375" hidden="1" customWidth="1" outlineLevel="2"/>
    <col min="8" max="8" width="26.140625" hidden="1" customWidth="1" outlineLevel="1"/>
    <col min="9" max="9" width="27" hidden="1" customWidth="1" outlineLevel="1"/>
    <col min="10" max="10" width="24.7109375" hidden="1" customWidth="1" outlineLevel="1"/>
    <col min="11" max="11" width="23.28515625" hidden="1" customWidth="1" outlineLevel="1"/>
    <col min="12" max="12" width="23.140625" hidden="1" customWidth="1" outlineLevel="1"/>
    <col min="13" max="13" width="23.42578125" hidden="1" customWidth="1" outlineLevel="1"/>
    <col min="14" max="14" width="22.85546875" hidden="1" customWidth="1" outlineLevel="1"/>
    <col min="15" max="15" width="25.5703125" hidden="1" customWidth="1" outlineLevel="1"/>
    <col min="16" max="16" width="28.7109375" hidden="1" customWidth="1" outlineLevel="1"/>
    <col min="17" max="17" width="26.28515625" hidden="1" customWidth="1" outlineLevel="1"/>
    <col min="18" max="18" width="27.85546875" hidden="1" customWidth="1" outlineLevel="1"/>
    <col min="19" max="19" width="28.140625" customWidth="1" collapsed="1"/>
    <col min="22" max="22" width="9.140625" style="199"/>
    <col min="24" max="24" width="35.140625" bestFit="1" customWidth="1"/>
    <col min="25" max="25" width="22.42578125" bestFit="1" customWidth="1"/>
    <col min="26" max="26" width="15.5703125" bestFit="1" customWidth="1"/>
    <col min="27" max="27" width="41.7109375" bestFit="1" customWidth="1"/>
    <col min="28" max="28" width="15.5703125" bestFit="1" customWidth="1"/>
  </cols>
  <sheetData>
    <row r="2" spans="3:28">
      <c r="C2" s="456"/>
      <c r="D2" s="456"/>
      <c r="E2" s="456" t="s">
        <v>677</v>
      </c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</row>
    <row r="3" spans="3:28"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240" t="s">
        <v>35</v>
      </c>
      <c r="T3" s="456"/>
      <c r="U3" s="456"/>
      <c r="V3" s="456"/>
      <c r="W3" s="456"/>
      <c r="X3" s="456"/>
      <c r="Y3" s="456"/>
      <c r="Z3" s="456"/>
      <c r="AA3" s="456"/>
      <c r="AB3" s="456"/>
    </row>
    <row r="4" spans="3:28">
      <c r="C4" s="55" t="s">
        <v>678</v>
      </c>
      <c r="D4" s="456"/>
      <c r="E4" s="456" t="s">
        <v>679</v>
      </c>
      <c r="F4" s="456"/>
      <c r="G4" s="456" t="s">
        <v>679</v>
      </c>
      <c r="H4" s="456" t="s">
        <v>680</v>
      </c>
      <c r="I4" s="456" t="s">
        <v>681</v>
      </c>
      <c r="J4" s="456" t="s">
        <v>682</v>
      </c>
      <c r="K4" s="456" t="s">
        <v>683</v>
      </c>
      <c r="L4" s="456" t="s">
        <v>684</v>
      </c>
      <c r="M4" s="456" t="s">
        <v>685</v>
      </c>
      <c r="N4" s="456" t="s">
        <v>686</v>
      </c>
      <c r="O4" s="456" t="s">
        <v>687</v>
      </c>
      <c r="P4" s="456" t="s">
        <v>688</v>
      </c>
      <c r="Q4" s="456" t="s">
        <v>689</v>
      </c>
      <c r="R4" s="456" t="s">
        <v>690</v>
      </c>
      <c r="S4" s="456" t="s">
        <v>691</v>
      </c>
      <c r="T4" s="456"/>
      <c r="U4" s="240" t="s">
        <v>33</v>
      </c>
      <c r="V4" s="240" t="s">
        <v>573</v>
      </c>
      <c r="W4" s="456"/>
      <c r="X4" s="456"/>
      <c r="Y4" s="456"/>
      <c r="Z4" s="456"/>
      <c r="AA4" s="456"/>
      <c r="AB4" s="456"/>
    </row>
    <row r="6" spans="3:28"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 t="s">
        <v>561</v>
      </c>
      <c r="Y6" s="456" t="s">
        <v>165</v>
      </c>
      <c r="Z6" s="456"/>
      <c r="AA6" s="456" t="s">
        <v>692</v>
      </c>
      <c r="AB6" s="19" t="s">
        <v>51</v>
      </c>
    </row>
    <row r="7" spans="3:28">
      <c r="C7" s="456" t="str">
        <f>D7&amp;F7</f>
        <v>APAC EXPLiquitex</v>
      </c>
      <c r="D7" s="456" t="str">
        <f>VLOOKUP(E:E,$X:$Y,2,0)</f>
        <v>APAC EXP</v>
      </c>
      <c r="E7" s="456" t="s">
        <v>561</v>
      </c>
      <c r="F7" s="456" t="str">
        <f>VLOOKUP($G:$G,$AA:$AB,2,0)</f>
        <v>Liquitex</v>
      </c>
      <c r="G7" s="456" t="s">
        <v>692</v>
      </c>
      <c r="H7" s="456">
        <v>50</v>
      </c>
      <c r="I7" s="456">
        <v>100</v>
      </c>
      <c r="J7" s="456">
        <v>149</v>
      </c>
      <c r="K7" s="456">
        <v>199</v>
      </c>
      <c r="L7" s="456">
        <v>251</v>
      </c>
      <c r="M7" s="456">
        <v>303</v>
      </c>
      <c r="N7" s="456">
        <v>354</v>
      </c>
      <c r="O7" s="456">
        <v>403</v>
      </c>
      <c r="P7" s="456">
        <v>455</v>
      </c>
      <c r="Q7" s="456">
        <v>506</v>
      </c>
      <c r="R7" s="456">
        <v>556</v>
      </c>
      <c r="S7" s="456">
        <v>606</v>
      </c>
      <c r="T7" s="456"/>
      <c r="U7" s="456">
        <f>I7</f>
        <v>100</v>
      </c>
      <c r="V7" s="456">
        <f>S7-U7</f>
        <v>506</v>
      </c>
      <c r="W7" s="456"/>
      <c r="X7" s="456" t="s">
        <v>158</v>
      </c>
      <c r="Y7" s="456" t="s">
        <v>158</v>
      </c>
      <c r="Z7" s="456"/>
      <c r="AA7" s="456" t="s">
        <v>693</v>
      </c>
      <c r="AB7" s="19" t="s">
        <v>50</v>
      </c>
    </row>
    <row r="8" spans="3:28">
      <c r="C8" s="456" t="str">
        <f t="shared" ref="C8:C71" si="0">D8&amp;F8</f>
        <v>APAC EXPWinsor &amp; Newton</v>
      </c>
      <c r="D8" s="456" t="str">
        <f t="shared" ref="D8:D71" si="1">VLOOKUP(E:E,$X:$Y,2,0)</f>
        <v>APAC EXP</v>
      </c>
      <c r="E8" s="456" t="s">
        <v>561</v>
      </c>
      <c r="F8" s="456" t="str">
        <f t="shared" ref="F8:F71" si="2">VLOOKUP($G:$G,$AA:$AB,2,0)</f>
        <v>Winsor &amp; Newton</v>
      </c>
      <c r="G8" s="456" t="s">
        <v>693</v>
      </c>
      <c r="H8" s="456">
        <v>128</v>
      </c>
      <c r="I8" s="456">
        <v>256</v>
      </c>
      <c r="J8" s="456">
        <v>384</v>
      </c>
      <c r="K8" s="456">
        <v>511</v>
      </c>
      <c r="L8" s="456">
        <v>642</v>
      </c>
      <c r="M8" s="456">
        <v>773</v>
      </c>
      <c r="N8" s="456">
        <v>903</v>
      </c>
      <c r="O8" s="456">
        <v>1030</v>
      </c>
      <c r="P8" s="456">
        <v>1161</v>
      </c>
      <c r="Q8" s="456">
        <v>1290</v>
      </c>
      <c r="R8" s="456">
        <v>1419</v>
      </c>
      <c r="S8" s="456">
        <v>1553</v>
      </c>
      <c r="T8" s="456"/>
      <c r="U8" s="456">
        <f t="shared" ref="U8:U71" si="3">I8</f>
        <v>256</v>
      </c>
      <c r="V8" s="456">
        <f t="shared" ref="V8:V71" si="4">S8-U8</f>
        <v>1297</v>
      </c>
      <c r="W8" s="456"/>
      <c r="X8" s="456" t="s">
        <v>163</v>
      </c>
      <c r="Y8" s="456" t="s">
        <v>163</v>
      </c>
      <c r="Z8" s="456"/>
      <c r="AA8" s="456" t="s">
        <v>694</v>
      </c>
      <c r="AB8" s="19" t="s">
        <v>54</v>
      </c>
    </row>
    <row r="9" spans="3:28">
      <c r="C9" s="456" t="str">
        <f t="shared" si="0"/>
        <v>APAC EXPReeves</v>
      </c>
      <c r="D9" s="456" t="str">
        <f t="shared" si="1"/>
        <v>APAC EXP</v>
      </c>
      <c r="E9" s="456" t="s">
        <v>561</v>
      </c>
      <c r="F9" s="456" t="str">
        <f t="shared" si="2"/>
        <v>Reeves</v>
      </c>
      <c r="G9" s="456" t="s">
        <v>694</v>
      </c>
      <c r="H9" s="456">
        <v>8</v>
      </c>
      <c r="I9" s="456">
        <v>15</v>
      </c>
      <c r="J9" s="456">
        <v>23</v>
      </c>
      <c r="K9" s="456">
        <v>31</v>
      </c>
      <c r="L9" s="456">
        <v>39</v>
      </c>
      <c r="M9" s="456">
        <v>46</v>
      </c>
      <c r="N9" s="456">
        <v>54</v>
      </c>
      <c r="O9" s="456">
        <v>62</v>
      </c>
      <c r="P9" s="456">
        <v>69</v>
      </c>
      <c r="Q9" s="456">
        <v>77</v>
      </c>
      <c r="R9" s="456">
        <v>85</v>
      </c>
      <c r="S9" s="456">
        <v>93</v>
      </c>
      <c r="T9" s="456"/>
      <c r="U9" s="456">
        <f t="shared" si="3"/>
        <v>15</v>
      </c>
      <c r="V9" s="456">
        <f t="shared" si="4"/>
        <v>78</v>
      </c>
      <c r="W9" s="456"/>
      <c r="X9" s="456" t="s">
        <v>562</v>
      </c>
      <c r="Y9" s="456" t="s">
        <v>156</v>
      </c>
      <c r="Z9" s="456"/>
      <c r="AA9" s="456" t="s">
        <v>695</v>
      </c>
      <c r="AB9" s="19" t="s">
        <v>55</v>
      </c>
    </row>
    <row r="10" spans="3:28">
      <c r="C10" s="456" t="str">
        <f t="shared" si="0"/>
        <v>APAC EXPL&amp;B</v>
      </c>
      <c r="D10" s="456" t="str">
        <f t="shared" si="1"/>
        <v>APAC EXP</v>
      </c>
      <c r="E10" s="456" t="s">
        <v>561</v>
      </c>
      <c r="F10" s="456" t="str">
        <f t="shared" si="2"/>
        <v>L&amp;B</v>
      </c>
      <c r="G10" s="456" t="s">
        <v>695</v>
      </c>
      <c r="H10" s="456">
        <v>18</v>
      </c>
      <c r="I10" s="456">
        <v>37</v>
      </c>
      <c r="J10" s="456">
        <v>54</v>
      </c>
      <c r="K10" s="456">
        <v>71</v>
      </c>
      <c r="L10" s="456">
        <v>95</v>
      </c>
      <c r="M10" s="456">
        <v>120</v>
      </c>
      <c r="N10" s="456">
        <v>142</v>
      </c>
      <c r="O10" s="456">
        <v>158</v>
      </c>
      <c r="P10" s="456">
        <v>182</v>
      </c>
      <c r="Q10" s="456">
        <v>205</v>
      </c>
      <c r="R10" s="456">
        <v>224</v>
      </c>
      <c r="S10" s="456">
        <v>245</v>
      </c>
      <c r="T10" s="456"/>
      <c r="U10" s="456">
        <f t="shared" si="3"/>
        <v>37</v>
      </c>
      <c r="V10" s="456">
        <f t="shared" si="4"/>
        <v>208</v>
      </c>
      <c r="W10" s="456"/>
      <c r="X10" s="456" t="s">
        <v>563</v>
      </c>
      <c r="Y10" s="456" t="s">
        <v>169</v>
      </c>
      <c r="Z10" s="456"/>
      <c r="AA10" s="456" t="s">
        <v>696</v>
      </c>
      <c r="AB10" s="19" t="s">
        <v>53</v>
      </c>
    </row>
    <row r="11" spans="3:28">
      <c r="C11" s="456" t="str">
        <f t="shared" si="0"/>
        <v>APAC EXPConte a Paris</v>
      </c>
      <c r="D11" s="456" t="str">
        <f t="shared" si="1"/>
        <v>APAC EXP</v>
      </c>
      <c r="E11" s="456" t="s">
        <v>561</v>
      </c>
      <c r="F11" s="456" t="str">
        <f t="shared" si="2"/>
        <v>Conte a Paris</v>
      </c>
      <c r="G11" s="456" t="s">
        <v>696</v>
      </c>
      <c r="H11" s="456">
        <v>8</v>
      </c>
      <c r="I11" s="456">
        <v>16</v>
      </c>
      <c r="J11" s="456">
        <v>24</v>
      </c>
      <c r="K11" s="456">
        <v>32</v>
      </c>
      <c r="L11" s="456">
        <v>41</v>
      </c>
      <c r="M11" s="456">
        <v>50</v>
      </c>
      <c r="N11" s="456">
        <v>59</v>
      </c>
      <c r="O11" s="456">
        <v>67</v>
      </c>
      <c r="P11" s="456">
        <v>76</v>
      </c>
      <c r="Q11" s="456">
        <v>85</v>
      </c>
      <c r="R11" s="456">
        <v>93</v>
      </c>
      <c r="S11" s="456">
        <v>102</v>
      </c>
      <c r="T11" s="456"/>
      <c r="U11" s="456">
        <f t="shared" si="3"/>
        <v>16</v>
      </c>
      <c r="V11" s="456">
        <f t="shared" si="4"/>
        <v>86</v>
      </c>
      <c r="W11" s="456"/>
      <c r="X11" s="456" t="s">
        <v>157</v>
      </c>
      <c r="Y11" s="456" t="s">
        <v>157</v>
      </c>
      <c r="Z11" s="456"/>
      <c r="AA11" s="456" t="s">
        <v>697</v>
      </c>
      <c r="AB11" s="19" t="s">
        <v>52</v>
      </c>
    </row>
    <row r="12" spans="3:28">
      <c r="C12" s="456" t="str">
        <f t="shared" si="0"/>
        <v>APAC EXPSnazaroo</v>
      </c>
      <c r="D12" s="456" t="str">
        <f t="shared" si="1"/>
        <v>APAC EXP</v>
      </c>
      <c r="E12" s="456" t="s">
        <v>561</v>
      </c>
      <c r="F12" s="456" t="str">
        <f t="shared" si="2"/>
        <v>Snazaroo</v>
      </c>
      <c r="G12" s="456" t="s">
        <v>697</v>
      </c>
      <c r="H12" s="456">
        <v>10</v>
      </c>
      <c r="I12" s="456">
        <v>19</v>
      </c>
      <c r="J12" s="456">
        <v>29</v>
      </c>
      <c r="K12" s="456">
        <v>38</v>
      </c>
      <c r="L12" s="456">
        <v>48</v>
      </c>
      <c r="M12" s="456">
        <v>57</v>
      </c>
      <c r="N12" s="456">
        <v>67</v>
      </c>
      <c r="O12" s="456">
        <v>77</v>
      </c>
      <c r="P12" s="456">
        <v>86</v>
      </c>
      <c r="Q12" s="456">
        <v>96</v>
      </c>
      <c r="R12" s="456">
        <v>105</v>
      </c>
      <c r="S12" s="456">
        <v>115</v>
      </c>
      <c r="T12" s="456"/>
      <c r="U12" s="456">
        <f t="shared" si="3"/>
        <v>19</v>
      </c>
      <c r="V12" s="456">
        <f t="shared" si="4"/>
        <v>96</v>
      </c>
      <c r="W12" s="456"/>
      <c r="X12" s="456" t="s">
        <v>155</v>
      </c>
      <c r="Y12" s="456" t="s">
        <v>155</v>
      </c>
      <c r="Z12" s="456"/>
      <c r="AA12" s="456" t="s">
        <v>698</v>
      </c>
      <c r="AB12" s="19" t="s">
        <v>56</v>
      </c>
    </row>
    <row r="13" spans="3:28">
      <c r="C13" s="456" t="str">
        <f t="shared" si="0"/>
        <v>APAC EXPLetraset</v>
      </c>
      <c r="D13" s="456" t="str">
        <f t="shared" si="1"/>
        <v>APAC EXP</v>
      </c>
      <c r="E13" s="456" t="s">
        <v>561</v>
      </c>
      <c r="F13" s="456" t="str">
        <f t="shared" si="2"/>
        <v>Letraset</v>
      </c>
      <c r="G13" s="456" t="s">
        <v>698</v>
      </c>
      <c r="H13" s="456">
        <v>9</v>
      </c>
      <c r="I13" s="456">
        <v>19</v>
      </c>
      <c r="J13" s="456">
        <v>28</v>
      </c>
      <c r="K13" s="456">
        <v>37</v>
      </c>
      <c r="L13" s="456">
        <v>47</v>
      </c>
      <c r="M13" s="456">
        <v>56</v>
      </c>
      <c r="N13" s="456">
        <v>65</v>
      </c>
      <c r="O13" s="456">
        <v>74</v>
      </c>
      <c r="P13" s="456">
        <v>84</v>
      </c>
      <c r="Q13" s="456">
        <v>93</v>
      </c>
      <c r="R13" s="456">
        <v>102</v>
      </c>
      <c r="S13" s="456">
        <v>112</v>
      </c>
      <c r="T13" s="456"/>
      <c r="U13" s="456">
        <f t="shared" si="3"/>
        <v>19</v>
      </c>
      <c r="V13" s="456">
        <f t="shared" si="4"/>
        <v>93</v>
      </c>
      <c r="W13" s="456"/>
      <c r="X13" s="456" t="s">
        <v>162</v>
      </c>
      <c r="Y13" s="456" t="s">
        <v>162</v>
      </c>
      <c r="Z13" s="456"/>
      <c r="AA13" s="456" t="s">
        <v>699</v>
      </c>
      <c r="AB13" s="239" t="s">
        <v>57</v>
      </c>
    </row>
    <row r="14" spans="3:28">
      <c r="C14" s="456" t="str">
        <f t="shared" si="0"/>
        <v>APAC EXPOther</v>
      </c>
      <c r="D14" s="456" t="str">
        <f t="shared" si="1"/>
        <v>APAC EXP</v>
      </c>
      <c r="E14" s="456" t="s">
        <v>561</v>
      </c>
      <c r="F14" s="456" t="str">
        <f t="shared" si="2"/>
        <v>Other</v>
      </c>
      <c r="G14" s="456" t="s">
        <v>699</v>
      </c>
      <c r="H14" s="456">
        <v>217</v>
      </c>
      <c r="I14" s="456">
        <v>435</v>
      </c>
      <c r="J14" s="456">
        <v>652</v>
      </c>
      <c r="K14" s="456">
        <v>870</v>
      </c>
      <c r="L14" s="456">
        <v>1087</v>
      </c>
      <c r="M14" s="456">
        <v>1305</v>
      </c>
      <c r="N14" s="456">
        <v>1522</v>
      </c>
      <c r="O14" s="456">
        <v>1740</v>
      </c>
      <c r="P14" s="456">
        <v>1957</v>
      </c>
      <c r="Q14" s="456">
        <v>2175</v>
      </c>
      <c r="R14" s="456">
        <v>2392</v>
      </c>
      <c r="S14" s="456">
        <v>2610</v>
      </c>
      <c r="T14" s="456"/>
      <c r="U14" s="456">
        <f t="shared" si="3"/>
        <v>435</v>
      </c>
      <c r="V14" s="456">
        <f t="shared" si="4"/>
        <v>2175</v>
      </c>
      <c r="W14" s="456"/>
      <c r="X14" s="456" t="s">
        <v>161</v>
      </c>
      <c r="Y14" s="456" t="s">
        <v>161</v>
      </c>
      <c r="Z14" s="456"/>
      <c r="AA14" s="456" t="s">
        <v>700</v>
      </c>
      <c r="AB14" s="239" t="s">
        <v>221</v>
      </c>
    </row>
    <row r="15" spans="3:28">
      <c r="C15" s="456" t="str">
        <f t="shared" si="0"/>
        <v>APAC EXPTotal</v>
      </c>
      <c r="D15" s="456" t="str">
        <f t="shared" si="1"/>
        <v>APAC EXP</v>
      </c>
      <c r="E15" s="456" t="s">
        <v>561</v>
      </c>
      <c r="F15" s="456" t="str">
        <f t="shared" si="2"/>
        <v>Total</v>
      </c>
      <c r="G15" s="456" t="s">
        <v>700</v>
      </c>
      <c r="H15" s="456">
        <v>448</v>
      </c>
      <c r="I15" s="456">
        <v>897</v>
      </c>
      <c r="J15" s="456">
        <v>1343</v>
      </c>
      <c r="K15" s="456">
        <v>1789</v>
      </c>
      <c r="L15" s="456">
        <v>2250</v>
      </c>
      <c r="M15" s="456">
        <v>2710</v>
      </c>
      <c r="N15" s="456">
        <v>3167</v>
      </c>
      <c r="O15" s="456">
        <v>3610</v>
      </c>
      <c r="P15" s="456">
        <v>4071</v>
      </c>
      <c r="Q15" s="456">
        <v>4527</v>
      </c>
      <c r="R15" s="456">
        <v>4977</v>
      </c>
      <c r="S15" s="456">
        <v>5435</v>
      </c>
      <c r="T15" s="456"/>
      <c r="U15" s="456">
        <f t="shared" si="3"/>
        <v>897</v>
      </c>
      <c r="V15" s="456">
        <f t="shared" si="4"/>
        <v>4538</v>
      </c>
      <c r="W15" s="456"/>
      <c r="X15" s="456" t="s">
        <v>160</v>
      </c>
      <c r="Y15" s="456" t="s">
        <v>160</v>
      </c>
      <c r="Z15" s="456"/>
      <c r="AA15" s="456"/>
      <c r="AB15" s="456"/>
    </row>
    <row r="16" spans="3:28">
      <c r="C16" s="456" t="str">
        <f t="shared" si="0"/>
        <v>BENELUXLiquitex</v>
      </c>
      <c r="D16" s="456" t="str">
        <f t="shared" si="1"/>
        <v>BENELUX</v>
      </c>
      <c r="E16" s="456" t="s">
        <v>158</v>
      </c>
      <c r="F16" s="456" t="str">
        <f t="shared" si="2"/>
        <v>Liquitex</v>
      </c>
      <c r="G16" s="456" t="s">
        <v>692</v>
      </c>
      <c r="H16" s="456">
        <v>21</v>
      </c>
      <c r="I16" s="456">
        <v>35</v>
      </c>
      <c r="J16" s="456">
        <v>70</v>
      </c>
      <c r="K16" s="456">
        <v>102</v>
      </c>
      <c r="L16" s="456">
        <v>119</v>
      </c>
      <c r="M16" s="456">
        <v>132</v>
      </c>
      <c r="N16" s="456">
        <v>187</v>
      </c>
      <c r="O16" s="456">
        <v>201</v>
      </c>
      <c r="P16" s="456">
        <v>222</v>
      </c>
      <c r="Q16" s="456">
        <v>245</v>
      </c>
      <c r="R16" s="456">
        <v>260</v>
      </c>
      <c r="S16" s="456">
        <v>292</v>
      </c>
      <c r="T16" s="456"/>
      <c r="U16" s="456">
        <f t="shared" si="3"/>
        <v>35</v>
      </c>
      <c r="V16" s="456">
        <f t="shared" si="4"/>
        <v>257</v>
      </c>
      <c r="W16" s="456"/>
      <c r="X16" s="456" t="s">
        <v>565</v>
      </c>
      <c r="Y16" s="456" t="s">
        <v>168</v>
      </c>
      <c r="Z16" s="456"/>
      <c r="AA16" s="456"/>
      <c r="AB16" s="456"/>
    </row>
    <row r="17" spans="3:25">
      <c r="C17" s="456" t="str">
        <f t="shared" si="0"/>
        <v>BENELUXWinsor &amp; Newton</v>
      </c>
      <c r="D17" s="456" t="str">
        <f t="shared" si="1"/>
        <v>BENELUX</v>
      </c>
      <c r="E17" s="456" t="s">
        <v>158</v>
      </c>
      <c r="F17" s="456" t="str">
        <f t="shared" si="2"/>
        <v>Winsor &amp; Newton</v>
      </c>
      <c r="G17" s="456" t="s">
        <v>693</v>
      </c>
      <c r="H17" s="456">
        <v>142</v>
      </c>
      <c r="I17" s="456">
        <v>312</v>
      </c>
      <c r="J17" s="456">
        <v>509</v>
      </c>
      <c r="K17" s="456">
        <v>708</v>
      </c>
      <c r="L17" s="456">
        <v>855</v>
      </c>
      <c r="M17" s="456">
        <v>956</v>
      </c>
      <c r="N17" s="456">
        <v>1065</v>
      </c>
      <c r="O17" s="456">
        <v>1207</v>
      </c>
      <c r="P17" s="456">
        <v>1377</v>
      </c>
      <c r="Q17" s="456">
        <v>1570</v>
      </c>
      <c r="R17" s="456">
        <v>1741</v>
      </c>
      <c r="S17" s="456">
        <v>1958</v>
      </c>
      <c r="T17" s="456"/>
      <c r="U17" s="456">
        <f t="shared" si="3"/>
        <v>312</v>
      </c>
      <c r="V17" s="456">
        <f t="shared" si="4"/>
        <v>1646</v>
      </c>
      <c r="W17" s="456"/>
      <c r="X17" s="456" t="s">
        <v>566</v>
      </c>
      <c r="Y17" s="456" t="s">
        <v>166</v>
      </c>
    </row>
    <row r="18" spans="3:25">
      <c r="C18" s="456" t="str">
        <f t="shared" si="0"/>
        <v>BENELUXReeves</v>
      </c>
      <c r="D18" s="456" t="str">
        <f t="shared" si="1"/>
        <v>BENELUX</v>
      </c>
      <c r="E18" s="456" t="s">
        <v>158</v>
      </c>
      <c r="F18" s="456" t="str">
        <f t="shared" si="2"/>
        <v>Reeves</v>
      </c>
      <c r="G18" s="456" t="s">
        <v>694</v>
      </c>
      <c r="H18" s="456">
        <v>55</v>
      </c>
      <c r="I18" s="456">
        <v>105</v>
      </c>
      <c r="J18" s="456">
        <v>172</v>
      </c>
      <c r="K18" s="456">
        <v>212</v>
      </c>
      <c r="L18" s="456">
        <v>257</v>
      </c>
      <c r="M18" s="456">
        <v>302</v>
      </c>
      <c r="N18" s="456">
        <v>352</v>
      </c>
      <c r="O18" s="456">
        <v>402</v>
      </c>
      <c r="P18" s="456">
        <v>465</v>
      </c>
      <c r="Q18" s="456">
        <v>540</v>
      </c>
      <c r="R18" s="456">
        <v>592</v>
      </c>
      <c r="S18" s="456">
        <v>632</v>
      </c>
      <c r="T18" s="456"/>
      <c r="U18" s="456">
        <f t="shared" si="3"/>
        <v>105</v>
      </c>
      <c r="V18" s="456">
        <f t="shared" si="4"/>
        <v>527</v>
      </c>
      <c r="W18" s="456"/>
      <c r="X18" s="456" t="s">
        <v>159</v>
      </c>
      <c r="Y18" s="456" t="s">
        <v>159</v>
      </c>
    </row>
    <row r="19" spans="3:25">
      <c r="C19" s="456" t="str">
        <f t="shared" si="0"/>
        <v>BENELUXL&amp;B</v>
      </c>
      <c r="D19" s="456" t="str">
        <f t="shared" si="1"/>
        <v>BENELUX</v>
      </c>
      <c r="E19" s="456" t="s">
        <v>158</v>
      </c>
      <c r="F19" s="456" t="str">
        <f t="shared" si="2"/>
        <v>L&amp;B</v>
      </c>
      <c r="G19" s="456" t="s">
        <v>695</v>
      </c>
      <c r="H19" s="456">
        <v>24</v>
      </c>
      <c r="I19" s="456">
        <v>48</v>
      </c>
      <c r="J19" s="456">
        <v>73</v>
      </c>
      <c r="K19" s="456">
        <v>129</v>
      </c>
      <c r="L19" s="456">
        <v>162</v>
      </c>
      <c r="M19" s="456">
        <v>183</v>
      </c>
      <c r="N19" s="456">
        <v>211</v>
      </c>
      <c r="O19" s="456">
        <v>245</v>
      </c>
      <c r="P19" s="456">
        <v>273</v>
      </c>
      <c r="Q19" s="456">
        <v>300</v>
      </c>
      <c r="R19" s="456">
        <v>321</v>
      </c>
      <c r="S19" s="456">
        <v>299</v>
      </c>
      <c r="T19" s="456"/>
      <c r="U19" s="456">
        <f t="shared" si="3"/>
        <v>48</v>
      </c>
      <c r="V19" s="456">
        <f t="shared" si="4"/>
        <v>251</v>
      </c>
      <c r="W19" s="456"/>
      <c r="X19" s="456" t="s">
        <v>567</v>
      </c>
      <c r="Y19" s="456" t="s">
        <v>29</v>
      </c>
    </row>
    <row r="20" spans="3:25">
      <c r="C20" s="456" t="str">
        <f t="shared" si="0"/>
        <v>BENELUXConte a Paris</v>
      </c>
      <c r="D20" s="456" t="str">
        <f t="shared" si="1"/>
        <v>BENELUX</v>
      </c>
      <c r="E20" s="456" t="s">
        <v>158</v>
      </c>
      <c r="F20" s="456" t="str">
        <f t="shared" si="2"/>
        <v>Conte a Paris</v>
      </c>
      <c r="G20" s="456" t="s">
        <v>696</v>
      </c>
      <c r="H20" s="456">
        <v>12</v>
      </c>
      <c r="I20" s="456">
        <v>21</v>
      </c>
      <c r="J20" s="456">
        <v>34</v>
      </c>
      <c r="K20" s="456">
        <v>47</v>
      </c>
      <c r="L20" s="456">
        <v>54</v>
      </c>
      <c r="M20" s="456">
        <v>60</v>
      </c>
      <c r="N20" s="456">
        <v>74</v>
      </c>
      <c r="O20" s="456">
        <v>87</v>
      </c>
      <c r="P20" s="456">
        <v>101</v>
      </c>
      <c r="Q20" s="456">
        <v>114</v>
      </c>
      <c r="R20" s="456">
        <v>121</v>
      </c>
      <c r="S20" s="456">
        <v>131</v>
      </c>
      <c r="T20" s="456"/>
      <c r="U20" s="456">
        <f t="shared" si="3"/>
        <v>21</v>
      </c>
      <c r="V20" s="456">
        <f t="shared" si="4"/>
        <v>110</v>
      </c>
      <c r="W20" s="456"/>
      <c r="X20" s="456" t="s">
        <v>568</v>
      </c>
      <c r="Y20" s="456" t="s">
        <v>167</v>
      </c>
    </row>
    <row r="21" spans="3:25">
      <c r="C21" s="456" t="str">
        <f t="shared" si="0"/>
        <v>BENELUXSnazaroo</v>
      </c>
      <c r="D21" s="456" t="str">
        <f t="shared" si="1"/>
        <v>BENELUX</v>
      </c>
      <c r="E21" s="456" t="s">
        <v>158</v>
      </c>
      <c r="F21" s="456" t="str">
        <f t="shared" si="2"/>
        <v>Snazaroo</v>
      </c>
      <c r="G21" s="456" t="s">
        <v>697</v>
      </c>
      <c r="H21" s="456">
        <v>11</v>
      </c>
      <c r="I21" s="456">
        <v>21</v>
      </c>
      <c r="J21" s="456">
        <v>34</v>
      </c>
      <c r="K21" s="456">
        <v>45</v>
      </c>
      <c r="L21" s="456">
        <v>50</v>
      </c>
      <c r="M21" s="456">
        <v>59</v>
      </c>
      <c r="N21" s="456">
        <v>69</v>
      </c>
      <c r="O21" s="456">
        <v>74</v>
      </c>
      <c r="P21" s="456">
        <v>86</v>
      </c>
      <c r="Q21" s="456">
        <v>97</v>
      </c>
      <c r="R21" s="456">
        <v>108</v>
      </c>
      <c r="S21" s="456">
        <v>119</v>
      </c>
      <c r="T21" s="456"/>
      <c r="U21" s="456">
        <f t="shared" si="3"/>
        <v>21</v>
      </c>
      <c r="V21" s="456">
        <f t="shared" si="4"/>
        <v>98</v>
      </c>
      <c r="W21" s="456"/>
      <c r="X21" s="456" t="s">
        <v>569</v>
      </c>
      <c r="Y21" s="456" t="s">
        <v>170</v>
      </c>
    </row>
    <row r="22" spans="3:25">
      <c r="C22" s="456" t="str">
        <f t="shared" si="0"/>
        <v>BENELUXLetraset</v>
      </c>
      <c r="D22" s="456" t="str">
        <f t="shared" si="1"/>
        <v>BENELUX</v>
      </c>
      <c r="E22" s="456" t="s">
        <v>158</v>
      </c>
      <c r="F22" s="456" t="str">
        <f t="shared" si="2"/>
        <v>Letraset</v>
      </c>
      <c r="G22" s="456" t="s">
        <v>698</v>
      </c>
      <c r="H22" s="456">
        <v>11</v>
      </c>
      <c r="I22" s="456">
        <v>19</v>
      </c>
      <c r="J22" s="456">
        <v>28</v>
      </c>
      <c r="K22" s="456">
        <v>35</v>
      </c>
      <c r="L22" s="456">
        <v>42</v>
      </c>
      <c r="M22" s="456">
        <v>48</v>
      </c>
      <c r="N22" s="456">
        <v>58</v>
      </c>
      <c r="O22" s="456">
        <v>70</v>
      </c>
      <c r="P22" s="456">
        <v>85</v>
      </c>
      <c r="Q22" s="456">
        <v>99</v>
      </c>
      <c r="R22" s="456">
        <v>108</v>
      </c>
      <c r="S22" s="456">
        <v>119</v>
      </c>
      <c r="T22" s="456"/>
      <c r="U22" s="456">
        <f t="shared" si="3"/>
        <v>19</v>
      </c>
      <c r="V22" s="456">
        <f t="shared" si="4"/>
        <v>100</v>
      </c>
      <c r="W22" s="456"/>
      <c r="X22" s="456" t="s">
        <v>701</v>
      </c>
      <c r="Y22" s="456" t="s">
        <v>171</v>
      </c>
    </row>
    <row r="23" spans="3:25">
      <c r="C23" s="456" t="str">
        <f t="shared" si="0"/>
        <v>BENELUXOther</v>
      </c>
      <c r="D23" s="456" t="str">
        <f t="shared" si="1"/>
        <v>BENELUX</v>
      </c>
      <c r="E23" s="456" t="s">
        <v>158</v>
      </c>
      <c r="F23" s="456" t="str">
        <f t="shared" si="2"/>
        <v>Other</v>
      </c>
      <c r="G23" s="456" t="s">
        <v>699</v>
      </c>
      <c r="H23" s="456">
        <v>76</v>
      </c>
      <c r="I23" s="456">
        <v>204</v>
      </c>
      <c r="J23" s="456">
        <v>367</v>
      </c>
      <c r="K23" s="456">
        <v>485</v>
      </c>
      <c r="L23" s="456">
        <v>618</v>
      </c>
      <c r="M23" s="456">
        <v>681</v>
      </c>
      <c r="N23" s="456">
        <v>909</v>
      </c>
      <c r="O23" s="456">
        <v>1104</v>
      </c>
      <c r="P23" s="456">
        <v>1201</v>
      </c>
      <c r="Q23" s="456">
        <v>1422</v>
      </c>
      <c r="R23" s="456">
        <v>1618</v>
      </c>
      <c r="S23" s="456">
        <v>1812</v>
      </c>
      <c r="T23" s="456"/>
      <c r="U23" s="456">
        <f t="shared" si="3"/>
        <v>204</v>
      </c>
      <c r="V23" s="456">
        <f t="shared" si="4"/>
        <v>1608</v>
      </c>
      <c r="W23" s="456"/>
      <c r="X23" s="456" t="s">
        <v>702</v>
      </c>
      <c r="Y23" s="456" t="s">
        <v>172</v>
      </c>
    </row>
    <row r="24" spans="3:25">
      <c r="C24" s="456" t="str">
        <f t="shared" si="0"/>
        <v>BENELUXTotal</v>
      </c>
      <c r="D24" s="456" t="str">
        <f t="shared" si="1"/>
        <v>BENELUX</v>
      </c>
      <c r="E24" s="456" t="s">
        <v>158</v>
      </c>
      <c r="F24" s="456" t="str">
        <f t="shared" si="2"/>
        <v>Total</v>
      </c>
      <c r="G24" s="456" t="s">
        <v>700</v>
      </c>
      <c r="H24" s="456">
        <v>353</v>
      </c>
      <c r="I24" s="456">
        <v>765</v>
      </c>
      <c r="J24" s="456">
        <v>1289</v>
      </c>
      <c r="K24" s="456">
        <v>1764</v>
      </c>
      <c r="L24" s="456">
        <v>2156</v>
      </c>
      <c r="M24" s="456">
        <v>2422</v>
      </c>
      <c r="N24" s="456">
        <v>2924</v>
      </c>
      <c r="O24" s="456">
        <v>3392</v>
      </c>
      <c r="P24" s="456">
        <v>3809</v>
      </c>
      <c r="Q24" s="456">
        <v>4386</v>
      </c>
      <c r="R24" s="456">
        <v>4869</v>
      </c>
      <c r="S24" s="456">
        <v>5362</v>
      </c>
      <c r="T24" s="456"/>
      <c r="U24" s="456">
        <f t="shared" si="3"/>
        <v>765</v>
      </c>
      <c r="V24" s="456">
        <f t="shared" si="4"/>
        <v>4597</v>
      </c>
      <c r="W24" s="456"/>
      <c r="X24" s="456" t="s">
        <v>154</v>
      </c>
      <c r="Y24" s="456" t="s">
        <v>154</v>
      </c>
    </row>
    <row r="25" spans="3:25">
      <c r="C25" s="456" t="str">
        <f t="shared" si="0"/>
        <v>CCMLiquitex</v>
      </c>
      <c r="D25" s="456" t="str">
        <f t="shared" si="1"/>
        <v>CCM</v>
      </c>
      <c r="E25" s="456" t="s">
        <v>163</v>
      </c>
      <c r="F25" s="456" t="str">
        <f t="shared" si="2"/>
        <v>Liquitex</v>
      </c>
      <c r="G25" s="456" t="s">
        <v>692</v>
      </c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6"/>
      <c r="S25" s="456"/>
      <c r="T25" s="456"/>
      <c r="U25" s="456">
        <f t="shared" si="3"/>
        <v>0</v>
      </c>
      <c r="V25" s="456">
        <f t="shared" si="4"/>
        <v>0</v>
      </c>
      <c r="W25" s="456"/>
      <c r="X25" s="456"/>
      <c r="Y25" s="456"/>
    </row>
    <row r="26" spans="3:25">
      <c r="C26" s="456" t="str">
        <f t="shared" si="0"/>
        <v>CCMWinsor &amp; Newton</v>
      </c>
      <c r="D26" s="456" t="str">
        <f t="shared" si="1"/>
        <v>CCM</v>
      </c>
      <c r="E26" s="456" t="s">
        <v>163</v>
      </c>
      <c r="F26" s="456" t="str">
        <f t="shared" si="2"/>
        <v>Winsor &amp; Newton</v>
      </c>
      <c r="G26" s="456" t="s">
        <v>693</v>
      </c>
      <c r="H26" s="456"/>
      <c r="I26" s="456"/>
      <c r="J26" s="456"/>
      <c r="K26" s="456"/>
      <c r="L26" s="456"/>
      <c r="M26" s="456"/>
      <c r="N26" s="456"/>
      <c r="O26" s="456"/>
      <c r="P26" s="456"/>
      <c r="Q26" s="456"/>
      <c r="R26" s="456"/>
      <c r="S26" s="456"/>
      <c r="T26" s="456"/>
      <c r="U26" s="456">
        <f t="shared" si="3"/>
        <v>0</v>
      </c>
      <c r="V26" s="456">
        <f t="shared" si="4"/>
        <v>0</v>
      </c>
      <c r="W26" s="456"/>
      <c r="X26" s="456"/>
      <c r="Y26" s="456"/>
    </row>
    <row r="27" spans="3:25">
      <c r="C27" s="456" t="str">
        <f t="shared" si="0"/>
        <v>CCMReeves</v>
      </c>
      <c r="D27" s="456" t="str">
        <f t="shared" si="1"/>
        <v>CCM</v>
      </c>
      <c r="E27" s="456" t="s">
        <v>163</v>
      </c>
      <c r="F27" s="456" t="str">
        <f t="shared" si="2"/>
        <v>Reeves</v>
      </c>
      <c r="G27" s="456" t="s">
        <v>694</v>
      </c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  <c r="T27" s="456"/>
      <c r="U27" s="456">
        <f t="shared" si="3"/>
        <v>0</v>
      </c>
      <c r="V27" s="456">
        <f t="shared" si="4"/>
        <v>0</v>
      </c>
      <c r="W27" s="456"/>
      <c r="X27" s="456"/>
      <c r="Y27" s="456"/>
    </row>
    <row r="28" spans="3:25">
      <c r="C28" s="456" t="str">
        <f t="shared" si="0"/>
        <v>CCML&amp;B</v>
      </c>
      <c r="D28" s="456" t="str">
        <f t="shared" si="1"/>
        <v>CCM</v>
      </c>
      <c r="E28" s="456" t="s">
        <v>163</v>
      </c>
      <c r="F28" s="456" t="str">
        <f t="shared" si="2"/>
        <v>L&amp;B</v>
      </c>
      <c r="G28" s="456" t="s">
        <v>695</v>
      </c>
      <c r="H28" s="456"/>
      <c r="I28" s="456"/>
      <c r="J28" s="456"/>
      <c r="K28" s="456"/>
      <c r="L28" s="456"/>
      <c r="M28" s="456"/>
      <c r="N28" s="456"/>
      <c r="O28" s="456"/>
      <c r="P28" s="456"/>
      <c r="Q28" s="456"/>
      <c r="R28" s="456"/>
      <c r="S28" s="456"/>
      <c r="T28" s="456"/>
      <c r="U28" s="456">
        <f t="shared" si="3"/>
        <v>0</v>
      </c>
      <c r="V28" s="456">
        <f t="shared" si="4"/>
        <v>0</v>
      </c>
      <c r="W28" s="456"/>
      <c r="X28" s="456"/>
      <c r="Y28" s="456"/>
    </row>
    <row r="29" spans="3:25">
      <c r="C29" s="456" t="str">
        <f t="shared" si="0"/>
        <v>CCMConte a Paris</v>
      </c>
      <c r="D29" s="456" t="str">
        <f t="shared" si="1"/>
        <v>CCM</v>
      </c>
      <c r="E29" s="456" t="s">
        <v>163</v>
      </c>
      <c r="F29" s="456" t="str">
        <f t="shared" si="2"/>
        <v>Conte a Paris</v>
      </c>
      <c r="G29" s="456" t="s">
        <v>696</v>
      </c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6"/>
      <c r="U29" s="456">
        <f t="shared" si="3"/>
        <v>0</v>
      </c>
      <c r="V29" s="456">
        <f t="shared" si="4"/>
        <v>0</v>
      </c>
      <c r="W29" s="456"/>
      <c r="X29" s="456"/>
      <c r="Y29" s="456"/>
    </row>
    <row r="30" spans="3:25">
      <c r="C30" s="456" t="str">
        <f t="shared" si="0"/>
        <v>CCMSnazaroo</v>
      </c>
      <c r="D30" s="456" t="str">
        <f t="shared" si="1"/>
        <v>CCM</v>
      </c>
      <c r="E30" s="456" t="s">
        <v>163</v>
      </c>
      <c r="F30" s="456" t="str">
        <f t="shared" si="2"/>
        <v>Snazaroo</v>
      </c>
      <c r="G30" s="456" t="s">
        <v>697</v>
      </c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>
        <f t="shared" si="3"/>
        <v>0</v>
      </c>
      <c r="V30" s="456">
        <f t="shared" si="4"/>
        <v>0</v>
      </c>
      <c r="W30" s="456"/>
      <c r="X30" s="456"/>
      <c r="Y30" s="456"/>
    </row>
    <row r="31" spans="3:25">
      <c r="C31" s="456" t="str">
        <f t="shared" si="0"/>
        <v>CCMLetraset</v>
      </c>
      <c r="D31" s="456" t="str">
        <f t="shared" si="1"/>
        <v>CCM</v>
      </c>
      <c r="E31" s="456" t="s">
        <v>163</v>
      </c>
      <c r="F31" s="456" t="str">
        <f t="shared" si="2"/>
        <v>Letraset</v>
      </c>
      <c r="G31" s="456" t="s">
        <v>698</v>
      </c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  <c r="U31" s="456">
        <f t="shared" si="3"/>
        <v>0</v>
      </c>
      <c r="V31" s="456">
        <f t="shared" si="4"/>
        <v>0</v>
      </c>
      <c r="W31" s="456"/>
      <c r="X31" s="456"/>
      <c r="Y31" s="456"/>
    </row>
    <row r="32" spans="3:25">
      <c r="C32" s="456" t="str">
        <f t="shared" si="0"/>
        <v>CCMOther</v>
      </c>
      <c r="D32" s="456" t="str">
        <f t="shared" si="1"/>
        <v>CCM</v>
      </c>
      <c r="E32" s="456" t="s">
        <v>163</v>
      </c>
      <c r="F32" s="456" t="str">
        <f t="shared" si="2"/>
        <v>Other</v>
      </c>
      <c r="G32" s="456" t="s">
        <v>699</v>
      </c>
      <c r="H32" s="456">
        <v>241</v>
      </c>
      <c r="I32" s="456">
        <v>443</v>
      </c>
      <c r="J32" s="456">
        <v>778</v>
      </c>
      <c r="K32" s="456">
        <v>933</v>
      </c>
      <c r="L32" s="456">
        <v>1152</v>
      </c>
      <c r="M32" s="456">
        <v>1379</v>
      </c>
      <c r="N32" s="456">
        <v>1585</v>
      </c>
      <c r="O32" s="456">
        <v>1804</v>
      </c>
      <c r="P32" s="456">
        <v>1960</v>
      </c>
      <c r="Q32" s="456">
        <v>2143</v>
      </c>
      <c r="R32" s="456">
        <v>2320</v>
      </c>
      <c r="S32" s="456">
        <v>2450</v>
      </c>
      <c r="T32" s="456"/>
      <c r="U32" s="456">
        <f t="shared" si="3"/>
        <v>443</v>
      </c>
      <c r="V32" s="456">
        <f t="shared" si="4"/>
        <v>2007</v>
      </c>
      <c r="W32" s="456"/>
      <c r="X32" s="456"/>
      <c r="Y32" s="456"/>
    </row>
    <row r="33" spans="3:22">
      <c r="C33" s="456" t="str">
        <f t="shared" si="0"/>
        <v>CCMTotal</v>
      </c>
      <c r="D33" s="456" t="str">
        <f t="shared" si="1"/>
        <v>CCM</v>
      </c>
      <c r="E33" s="456" t="s">
        <v>163</v>
      </c>
      <c r="F33" s="456" t="str">
        <f t="shared" si="2"/>
        <v>Total</v>
      </c>
      <c r="G33" s="456" t="s">
        <v>700</v>
      </c>
      <c r="H33" s="456">
        <v>241</v>
      </c>
      <c r="I33" s="456">
        <v>443</v>
      </c>
      <c r="J33" s="456">
        <v>778</v>
      </c>
      <c r="K33" s="456">
        <v>933</v>
      </c>
      <c r="L33" s="456">
        <v>1152</v>
      </c>
      <c r="M33" s="456">
        <v>1379</v>
      </c>
      <c r="N33" s="456">
        <v>1585</v>
      </c>
      <c r="O33" s="456">
        <v>1804</v>
      </c>
      <c r="P33" s="456">
        <v>1960</v>
      </c>
      <c r="Q33" s="456">
        <v>2143</v>
      </c>
      <c r="R33" s="456">
        <v>2320</v>
      </c>
      <c r="S33" s="456">
        <v>2450</v>
      </c>
      <c r="T33" s="456"/>
      <c r="U33" s="456">
        <f t="shared" si="3"/>
        <v>443</v>
      </c>
      <c r="V33" s="456">
        <f t="shared" si="4"/>
        <v>2007</v>
      </c>
    </row>
    <row r="34" spans="3:22">
      <c r="C34" s="456" t="str">
        <f t="shared" si="0"/>
        <v>CENTRAL EUROPELiquitex</v>
      </c>
      <c r="D34" s="456" t="str">
        <f t="shared" si="1"/>
        <v>CENTRAL EUROPE</v>
      </c>
      <c r="E34" s="456" t="s">
        <v>562</v>
      </c>
      <c r="F34" s="456" t="str">
        <f t="shared" si="2"/>
        <v>Liquitex</v>
      </c>
      <c r="G34" s="456" t="s">
        <v>692</v>
      </c>
      <c r="H34" s="456">
        <v>60</v>
      </c>
      <c r="I34" s="456">
        <v>119</v>
      </c>
      <c r="J34" s="456">
        <v>181</v>
      </c>
      <c r="K34" s="456">
        <v>232</v>
      </c>
      <c r="L34" s="456">
        <v>277</v>
      </c>
      <c r="M34" s="456">
        <v>330</v>
      </c>
      <c r="N34" s="456">
        <v>382</v>
      </c>
      <c r="O34" s="456">
        <v>433</v>
      </c>
      <c r="P34" s="456">
        <v>490</v>
      </c>
      <c r="Q34" s="456">
        <v>535</v>
      </c>
      <c r="R34" s="456">
        <v>618</v>
      </c>
      <c r="S34" s="456">
        <v>674</v>
      </c>
      <c r="T34" s="456"/>
      <c r="U34" s="456">
        <f t="shared" si="3"/>
        <v>119</v>
      </c>
      <c r="V34" s="456">
        <f t="shared" si="4"/>
        <v>555</v>
      </c>
    </row>
    <row r="35" spans="3:22">
      <c r="C35" s="456" t="str">
        <f t="shared" si="0"/>
        <v>CENTRAL EUROPEWinsor &amp; Newton</v>
      </c>
      <c r="D35" s="456" t="str">
        <f t="shared" si="1"/>
        <v>CENTRAL EUROPE</v>
      </c>
      <c r="E35" s="456" t="s">
        <v>562</v>
      </c>
      <c r="F35" s="456" t="str">
        <f t="shared" si="2"/>
        <v>Winsor &amp; Newton</v>
      </c>
      <c r="G35" s="456" t="s">
        <v>693</v>
      </c>
      <c r="H35" s="456">
        <v>168</v>
      </c>
      <c r="I35" s="456">
        <v>333</v>
      </c>
      <c r="J35" s="456">
        <v>507</v>
      </c>
      <c r="K35" s="456">
        <v>652</v>
      </c>
      <c r="L35" s="456">
        <v>778</v>
      </c>
      <c r="M35" s="456">
        <v>926</v>
      </c>
      <c r="N35" s="456">
        <v>1074</v>
      </c>
      <c r="O35" s="456">
        <v>1218</v>
      </c>
      <c r="P35" s="456">
        <v>1376</v>
      </c>
      <c r="Q35" s="456">
        <v>1521</v>
      </c>
      <c r="R35" s="456">
        <v>1741</v>
      </c>
      <c r="S35" s="456">
        <v>1897</v>
      </c>
      <c r="T35" s="456"/>
      <c r="U35" s="456">
        <f t="shared" si="3"/>
        <v>333</v>
      </c>
      <c r="V35" s="456">
        <f t="shared" si="4"/>
        <v>1564</v>
      </c>
    </row>
    <row r="36" spans="3:22">
      <c r="C36" s="456" t="str">
        <f t="shared" si="0"/>
        <v>CENTRAL EUROPEReeves</v>
      </c>
      <c r="D36" s="456" t="str">
        <f t="shared" si="1"/>
        <v>CENTRAL EUROPE</v>
      </c>
      <c r="E36" s="456" t="s">
        <v>562</v>
      </c>
      <c r="F36" s="456" t="str">
        <f t="shared" si="2"/>
        <v>Reeves</v>
      </c>
      <c r="G36" s="456" t="s">
        <v>694</v>
      </c>
      <c r="H36" s="456">
        <v>144</v>
      </c>
      <c r="I36" s="456">
        <v>287</v>
      </c>
      <c r="J36" s="456">
        <v>436</v>
      </c>
      <c r="K36" s="456">
        <v>561</v>
      </c>
      <c r="L36" s="456">
        <v>668</v>
      </c>
      <c r="M36" s="456">
        <v>795</v>
      </c>
      <c r="N36" s="456">
        <v>923</v>
      </c>
      <c r="O36" s="456">
        <v>1046</v>
      </c>
      <c r="P36" s="456">
        <v>1180</v>
      </c>
      <c r="Q36" s="456">
        <v>1344</v>
      </c>
      <c r="R36" s="456">
        <v>1491</v>
      </c>
      <c r="S36" s="456">
        <v>1625</v>
      </c>
      <c r="T36" s="456"/>
      <c r="U36" s="456">
        <f t="shared" si="3"/>
        <v>287</v>
      </c>
      <c r="V36" s="456">
        <f t="shared" si="4"/>
        <v>1338</v>
      </c>
    </row>
    <row r="37" spans="3:22">
      <c r="C37" s="456" t="str">
        <f t="shared" si="0"/>
        <v>CENTRAL EUROPEL&amp;B</v>
      </c>
      <c r="D37" s="456" t="str">
        <f t="shared" si="1"/>
        <v>CENTRAL EUROPE</v>
      </c>
      <c r="E37" s="456" t="s">
        <v>562</v>
      </c>
      <c r="F37" s="456" t="str">
        <f t="shared" si="2"/>
        <v>L&amp;B</v>
      </c>
      <c r="G37" s="456" t="s">
        <v>695</v>
      </c>
      <c r="H37" s="456">
        <v>105</v>
      </c>
      <c r="I37" s="456">
        <v>207</v>
      </c>
      <c r="J37" s="456">
        <v>314</v>
      </c>
      <c r="K37" s="456">
        <v>404</v>
      </c>
      <c r="L37" s="456">
        <v>482</v>
      </c>
      <c r="M37" s="456">
        <v>574</v>
      </c>
      <c r="N37" s="456">
        <v>665</v>
      </c>
      <c r="O37" s="456">
        <v>754</v>
      </c>
      <c r="P37" s="456">
        <v>852</v>
      </c>
      <c r="Q37" s="456">
        <v>963</v>
      </c>
      <c r="R37" s="456">
        <v>1076</v>
      </c>
      <c r="S37" s="456">
        <v>1172</v>
      </c>
      <c r="T37" s="456"/>
      <c r="U37" s="456">
        <f t="shared" si="3"/>
        <v>207</v>
      </c>
      <c r="V37" s="456">
        <f t="shared" si="4"/>
        <v>965</v>
      </c>
    </row>
    <row r="38" spans="3:22">
      <c r="C38" s="456" t="str">
        <f t="shared" si="0"/>
        <v>CENTRAL EUROPEConte a Paris</v>
      </c>
      <c r="D38" s="456" t="str">
        <f t="shared" si="1"/>
        <v>CENTRAL EUROPE</v>
      </c>
      <c r="E38" s="456" t="s">
        <v>562</v>
      </c>
      <c r="F38" s="456" t="str">
        <f t="shared" si="2"/>
        <v>Conte a Paris</v>
      </c>
      <c r="G38" s="456" t="s">
        <v>696</v>
      </c>
      <c r="H38" s="456">
        <v>6</v>
      </c>
      <c r="I38" s="456">
        <v>14</v>
      </c>
      <c r="J38" s="456">
        <v>21</v>
      </c>
      <c r="K38" s="456">
        <v>26</v>
      </c>
      <c r="L38" s="456">
        <v>32</v>
      </c>
      <c r="M38" s="456">
        <v>38</v>
      </c>
      <c r="N38" s="456">
        <v>43</v>
      </c>
      <c r="O38" s="456">
        <v>50</v>
      </c>
      <c r="P38" s="456">
        <v>56</v>
      </c>
      <c r="Q38" s="456">
        <v>61</v>
      </c>
      <c r="R38" s="456">
        <v>71</v>
      </c>
      <c r="S38" s="456">
        <v>77</v>
      </c>
      <c r="T38" s="456"/>
      <c r="U38" s="456">
        <f t="shared" si="3"/>
        <v>14</v>
      </c>
      <c r="V38" s="456">
        <f t="shared" si="4"/>
        <v>63</v>
      </c>
    </row>
    <row r="39" spans="3:22">
      <c r="C39" s="456" t="str">
        <f t="shared" si="0"/>
        <v>CENTRAL EUROPESnazaroo</v>
      </c>
      <c r="D39" s="456" t="str">
        <f t="shared" si="1"/>
        <v>CENTRAL EUROPE</v>
      </c>
      <c r="E39" s="456" t="s">
        <v>562</v>
      </c>
      <c r="F39" s="456" t="str">
        <f t="shared" si="2"/>
        <v>Snazaroo</v>
      </c>
      <c r="G39" s="456" t="s">
        <v>697</v>
      </c>
      <c r="H39" s="456">
        <v>23</v>
      </c>
      <c r="I39" s="456">
        <v>46</v>
      </c>
      <c r="J39" s="456">
        <v>71</v>
      </c>
      <c r="K39" s="456">
        <v>91</v>
      </c>
      <c r="L39" s="456">
        <v>109</v>
      </c>
      <c r="M39" s="456">
        <v>130</v>
      </c>
      <c r="N39" s="456">
        <v>150</v>
      </c>
      <c r="O39" s="456">
        <v>172</v>
      </c>
      <c r="P39" s="456">
        <v>193</v>
      </c>
      <c r="Q39" s="456">
        <v>222</v>
      </c>
      <c r="R39" s="456">
        <v>243</v>
      </c>
      <c r="S39" s="456">
        <v>264</v>
      </c>
      <c r="T39" s="456"/>
      <c r="U39" s="456">
        <f t="shared" si="3"/>
        <v>46</v>
      </c>
      <c r="V39" s="456">
        <f t="shared" si="4"/>
        <v>218</v>
      </c>
    </row>
    <row r="40" spans="3:22">
      <c r="C40" s="456" t="str">
        <f t="shared" si="0"/>
        <v>CENTRAL EUROPELetraset</v>
      </c>
      <c r="D40" s="456" t="str">
        <f t="shared" si="1"/>
        <v>CENTRAL EUROPE</v>
      </c>
      <c r="E40" s="456" t="s">
        <v>562</v>
      </c>
      <c r="F40" s="456" t="str">
        <f t="shared" si="2"/>
        <v>Letraset</v>
      </c>
      <c r="G40" s="456" t="s">
        <v>698</v>
      </c>
      <c r="H40" s="456">
        <v>17</v>
      </c>
      <c r="I40" s="456">
        <v>35</v>
      </c>
      <c r="J40" s="456">
        <v>52</v>
      </c>
      <c r="K40" s="456">
        <v>68</v>
      </c>
      <c r="L40" s="456">
        <v>81</v>
      </c>
      <c r="M40" s="456">
        <v>96</v>
      </c>
      <c r="N40" s="456">
        <v>111</v>
      </c>
      <c r="O40" s="456">
        <v>126</v>
      </c>
      <c r="P40" s="456">
        <v>142</v>
      </c>
      <c r="Q40" s="456">
        <v>162</v>
      </c>
      <c r="R40" s="456">
        <v>180</v>
      </c>
      <c r="S40" s="456">
        <v>196</v>
      </c>
      <c r="T40" s="456"/>
      <c r="U40" s="456">
        <f t="shared" si="3"/>
        <v>35</v>
      </c>
      <c r="V40" s="456">
        <f t="shared" si="4"/>
        <v>161</v>
      </c>
    </row>
    <row r="41" spans="3:22">
      <c r="C41" s="456" t="str">
        <f t="shared" si="0"/>
        <v>CENTRAL EUROPEOther</v>
      </c>
      <c r="D41" s="456" t="str">
        <f t="shared" si="1"/>
        <v>CENTRAL EUROPE</v>
      </c>
      <c r="E41" s="456" t="s">
        <v>562</v>
      </c>
      <c r="F41" s="456" t="str">
        <f t="shared" si="2"/>
        <v>Other</v>
      </c>
      <c r="G41" s="456" t="s">
        <v>699</v>
      </c>
      <c r="H41" s="456">
        <v>100</v>
      </c>
      <c r="I41" s="456">
        <v>200</v>
      </c>
      <c r="J41" s="456">
        <v>303</v>
      </c>
      <c r="K41" s="456">
        <v>390</v>
      </c>
      <c r="L41" s="456">
        <v>465</v>
      </c>
      <c r="M41" s="456">
        <v>554</v>
      </c>
      <c r="N41" s="456">
        <v>642</v>
      </c>
      <c r="O41" s="456">
        <v>727</v>
      </c>
      <c r="P41" s="456">
        <v>822</v>
      </c>
      <c r="Q41" s="456">
        <v>891</v>
      </c>
      <c r="R41" s="456">
        <v>1038</v>
      </c>
      <c r="S41" s="456">
        <v>1131</v>
      </c>
      <c r="T41" s="456"/>
      <c r="U41" s="456">
        <f t="shared" si="3"/>
        <v>200</v>
      </c>
      <c r="V41" s="456">
        <f t="shared" si="4"/>
        <v>931</v>
      </c>
    </row>
    <row r="42" spans="3:22">
      <c r="C42" s="456" t="str">
        <f t="shared" si="0"/>
        <v>CENTRAL EUROPETotal</v>
      </c>
      <c r="D42" s="456" t="str">
        <f t="shared" si="1"/>
        <v>CENTRAL EUROPE</v>
      </c>
      <c r="E42" s="456" t="s">
        <v>562</v>
      </c>
      <c r="F42" s="456" t="str">
        <f t="shared" si="2"/>
        <v>Total</v>
      </c>
      <c r="G42" s="456" t="s">
        <v>700</v>
      </c>
      <c r="H42" s="456">
        <v>623</v>
      </c>
      <c r="I42" s="456">
        <v>1241</v>
      </c>
      <c r="J42" s="456">
        <v>1885</v>
      </c>
      <c r="K42" s="456">
        <v>2424</v>
      </c>
      <c r="L42" s="456">
        <v>2893</v>
      </c>
      <c r="M42" s="456">
        <v>3442</v>
      </c>
      <c r="N42" s="456">
        <v>3991</v>
      </c>
      <c r="O42" s="456">
        <v>4526</v>
      </c>
      <c r="P42" s="456">
        <v>5110</v>
      </c>
      <c r="Q42" s="456">
        <v>5698</v>
      </c>
      <c r="R42" s="456">
        <v>6457</v>
      </c>
      <c r="S42" s="456">
        <v>7036</v>
      </c>
      <c r="T42" s="456"/>
      <c r="U42" s="456">
        <f t="shared" si="3"/>
        <v>1241</v>
      </c>
      <c r="V42" s="456">
        <f t="shared" si="4"/>
        <v>5795</v>
      </c>
    </row>
    <row r="43" spans="3:22">
      <c r="C43" s="456" t="str">
        <f t="shared" si="0"/>
        <v>CENTRAL EUROPE EXPLiquitex</v>
      </c>
      <c r="D43" s="456" t="str">
        <f t="shared" si="1"/>
        <v>CENTRAL EUROPE EXP</v>
      </c>
      <c r="E43" s="456" t="s">
        <v>563</v>
      </c>
      <c r="F43" s="456" t="str">
        <f t="shared" si="2"/>
        <v>Liquitex</v>
      </c>
      <c r="G43" s="456" t="s">
        <v>692</v>
      </c>
      <c r="H43" s="456">
        <v>6</v>
      </c>
      <c r="I43" s="456">
        <v>12</v>
      </c>
      <c r="J43" s="456">
        <v>17</v>
      </c>
      <c r="K43" s="456">
        <v>22</v>
      </c>
      <c r="L43" s="456">
        <v>30</v>
      </c>
      <c r="M43" s="456">
        <v>38</v>
      </c>
      <c r="N43" s="456">
        <v>45</v>
      </c>
      <c r="O43" s="456">
        <v>50</v>
      </c>
      <c r="P43" s="456">
        <v>57</v>
      </c>
      <c r="Q43" s="456">
        <v>65</v>
      </c>
      <c r="R43" s="456">
        <v>72</v>
      </c>
      <c r="S43" s="456">
        <v>79</v>
      </c>
      <c r="T43" s="456"/>
      <c r="U43" s="456">
        <f t="shared" si="3"/>
        <v>12</v>
      </c>
      <c r="V43" s="456">
        <f t="shared" si="4"/>
        <v>67</v>
      </c>
    </row>
    <row r="44" spans="3:22">
      <c r="C44" s="456" t="str">
        <f t="shared" si="0"/>
        <v>CENTRAL EUROPE EXPWinsor &amp; Newton</v>
      </c>
      <c r="D44" s="456" t="str">
        <f t="shared" si="1"/>
        <v>CENTRAL EUROPE EXP</v>
      </c>
      <c r="E44" s="456" t="s">
        <v>563</v>
      </c>
      <c r="F44" s="456" t="str">
        <f t="shared" si="2"/>
        <v>Winsor &amp; Newton</v>
      </c>
      <c r="G44" s="456" t="s">
        <v>693</v>
      </c>
      <c r="H44" s="456">
        <v>10</v>
      </c>
      <c r="I44" s="456">
        <v>20</v>
      </c>
      <c r="J44" s="456">
        <v>29</v>
      </c>
      <c r="K44" s="456">
        <v>38</v>
      </c>
      <c r="L44" s="456">
        <v>49</v>
      </c>
      <c r="M44" s="456">
        <v>61</v>
      </c>
      <c r="N44" s="456">
        <v>72</v>
      </c>
      <c r="O44" s="456">
        <v>81</v>
      </c>
      <c r="P44" s="456">
        <v>93</v>
      </c>
      <c r="Q44" s="456">
        <v>106</v>
      </c>
      <c r="R44" s="456">
        <v>117</v>
      </c>
      <c r="S44" s="456">
        <v>129</v>
      </c>
      <c r="T44" s="456"/>
      <c r="U44" s="456">
        <f t="shared" si="3"/>
        <v>20</v>
      </c>
      <c r="V44" s="456">
        <f t="shared" si="4"/>
        <v>109</v>
      </c>
    </row>
    <row r="45" spans="3:22">
      <c r="C45" s="456" t="str">
        <f t="shared" si="0"/>
        <v>CENTRAL EUROPE EXPReeves</v>
      </c>
      <c r="D45" s="456" t="str">
        <f t="shared" si="1"/>
        <v>CENTRAL EUROPE EXP</v>
      </c>
      <c r="E45" s="456" t="s">
        <v>563</v>
      </c>
      <c r="F45" s="456" t="str">
        <f t="shared" si="2"/>
        <v>Reeves</v>
      </c>
      <c r="G45" s="456" t="s">
        <v>694</v>
      </c>
      <c r="H45" s="456">
        <v>10</v>
      </c>
      <c r="I45" s="456">
        <v>19</v>
      </c>
      <c r="J45" s="456">
        <v>29</v>
      </c>
      <c r="K45" s="456">
        <v>37</v>
      </c>
      <c r="L45" s="456">
        <v>47</v>
      </c>
      <c r="M45" s="456">
        <v>58</v>
      </c>
      <c r="N45" s="456">
        <v>67</v>
      </c>
      <c r="O45" s="456">
        <v>76</v>
      </c>
      <c r="P45" s="456">
        <v>88</v>
      </c>
      <c r="Q45" s="456">
        <v>100</v>
      </c>
      <c r="R45" s="456">
        <v>112</v>
      </c>
      <c r="S45" s="456">
        <v>123</v>
      </c>
      <c r="T45" s="456"/>
      <c r="U45" s="456">
        <f t="shared" si="3"/>
        <v>19</v>
      </c>
      <c r="V45" s="456">
        <f t="shared" si="4"/>
        <v>104</v>
      </c>
    </row>
    <row r="46" spans="3:22">
      <c r="C46" s="456" t="str">
        <f t="shared" si="0"/>
        <v>CENTRAL EUROPE EXPL&amp;B</v>
      </c>
      <c r="D46" s="456" t="str">
        <f t="shared" si="1"/>
        <v>CENTRAL EUROPE EXP</v>
      </c>
      <c r="E46" s="456" t="s">
        <v>563</v>
      </c>
      <c r="F46" s="456" t="str">
        <f t="shared" si="2"/>
        <v>L&amp;B</v>
      </c>
      <c r="G46" s="456" t="s">
        <v>695</v>
      </c>
      <c r="H46" s="456">
        <v>34</v>
      </c>
      <c r="I46" s="456">
        <v>68</v>
      </c>
      <c r="J46" s="456">
        <v>101</v>
      </c>
      <c r="K46" s="456">
        <v>130</v>
      </c>
      <c r="L46" s="456">
        <v>174</v>
      </c>
      <c r="M46" s="456">
        <v>219</v>
      </c>
      <c r="N46" s="456">
        <v>258</v>
      </c>
      <c r="O46" s="456">
        <v>288</v>
      </c>
      <c r="P46" s="456">
        <v>333</v>
      </c>
      <c r="Q46" s="456">
        <v>377</v>
      </c>
      <c r="R46" s="456">
        <v>416</v>
      </c>
      <c r="S46" s="456">
        <v>456</v>
      </c>
      <c r="T46" s="456"/>
      <c r="U46" s="456">
        <f t="shared" si="3"/>
        <v>68</v>
      </c>
      <c r="V46" s="456">
        <f t="shared" si="4"/>
        <v>388</v>
      </c>
    </row>
    <row r="47" spans="3:22">
      <c r="C47" s="456" t="str">
        <f t="shared" si="0"/>
        <v>CENTRAL EUROPE EXPConte a Paris</v>
      </c>
      <c r="D47" s="456" t="str">
        <f t="shared" si="1"/>
        <v>CENTRAL EUROPE EXP</v>
      </c>
      <c r="E47" s="456" t="s">
        <v>563</v>
      </c>
      <c r="F47" s="456" t="str">
        <f t="shared" si="2"/>
        <v>Conte a Paris</v>
      </c>
      <c r="G47" s="456" t="s">
        <v>696</v>
      </c>
      <c r="H47" s="456">
        <v>1</v>
      </c>
      <c r="I47" s="456">
        <v>1</v>
      </c>
      <c r="J47" s="456">
        <v>2</v>
      </c>
      <c r="K47" s="456">
        <v>2</v>
      </c>
      <c r="L47" s="456">
        <v>3</v>
      </c>
      <c r="M47" s="456">
        <v>4</v>
      </c>
      <c r="N47" s="456">
        <v>5</v>
      </c>
      <c r="O47" s="456">
        <v>5</v>
      </c>
      <c r="P47" s="456">
        <v>6</v>
      </c>
      <c r="Q47" s="456">
        <v>7</v>
      </c>
      <c r="R47" s="456">
        <v>7</v>
      </c>
      <c r="S47" s="456">
        <v>8</v>
      </c>
      <c r="T47" s="456"/>
      <c r="U47" s="456">
        <f t="shared" si="3"/>
        <v>1</v>
      </c>
      <c r="V47" s="456">
        <f t="shared" si="4"/>
        <v>7</v>
      </c>
    </row>
    <row r="48" spans="3:22">
      <c r="C48" s="456" t="str">
        <f t="shared" si="0"/>
        <v>CENTRAL EUROPE EXPSnazaroo</v>
      </c>
      <c r="D48" s="456" t="str">
        <f t="shared" si="1"/>
        <v>CENTRAL EUROPE EXP</v>
      </c>
      <c r="E48" s="456" t="s">
        <v>563</v>
      </c>
      <c r="F48" s="456" t="str">
        <f t="shared" si="2"/>
        <v>Snazaroo</v>
      </c>
      <c r="G48" s="456" t="s">
        <v>697</v>
      </c>
      <c r="H48" s="456">
        <v>4</v>
      </c>
      <c r="I48" s="456">
        <v>8</v>
      </c>
      <c r="J48" s="456">
        <v>12</v>
      </c>
      <c r="K48" s="456">
        <v>15</v>
      </c>
      <c r="L48" s="456">
        <v>20</v>
      </c>
      <c r="M48" s="456">
        <v>25</v>
      </c>
      <c r="N48" s="456">
        <v>29</v>
      </c>
      <c r="O48" s="456">
        <v>32</v>
      </c>
      <c r="P48" s="456">
        <v>37</v>
      </c>
      <c r="Q48" s="456">
        <v>42</v>
      </c>
      <c r="R48" s="456">
        <v>47</v>
      </c>
      <c r="S48" s="456">
        <v>52</v>
      </c>
      <c r="T48" s="456"/>
      <c r="U48" s="456">
        <f t="shared" si="3"/>
        <v>8</v>
      </c>
      <c r="V48" s="456">
        <f t="shared" si="4"/>
        <v>44</v>
      </c>
    </row>
    <row r="49" spans="3:22">
      <c r="C49" s="456" t="str">
        <f t="shared" si="0"/>
        <v>CENTRAL EUROPE EXPLetraset</v>
      </c>
      <c r="D49" s="456" t="str">
        <f t="shared" si="1"/>
        <v>CENTRAL EUROPE EXP</v>
      </c>
      <c r="E49" s="456" t="s">
        <v>563</v>
      </c>
      <c r="F49" s="456" t="str">
        <f t="shared" si="2"/>
        <v>Letraset</v>
      </c>
      <c r="G49" s="456" t="s">
        <v>698</v>
      </c>
      <c r="H49" s="456">
        <v>2</v>
      </c>
      <c r="I49" s="456">
        <v>4</v>
      </c>
      <c r="J49" s="456">
        <v>6</v>
      </c>
      <c r="K49" s="456">
        <v>8</v>
      </c>
      <c r="L49" s="456">
        <v>10</v>
      </c>
      <c r="M49" s="456">
        <v>12</v>
      </c>
      <c r="N49" s="456">
        <v>15</v>
      </c>
      <c r="O49" s="456">
        <v>16</v>
      </c>
      <c r="P49" s="456">
        <v>19</v>
      </c>
      <c r="Q49" s="456">
        <v>21</v>
      </c>
      <c r="R49" s="456">
        <v>24</v>
      </c>
      <c r="S49" s="456">
        <v>26</v>
      </c>
      <c r="T49" s="456"/>
      <c r="U49" s="456">
        <f t="shared" si="3"/>
        <v>4</v>
      </c>
      <c r="V49" s="456">
        <f t="shared" si="4"/>
        <v>22</v>
      </c>
    </row>
    <row r="50" spans="3:22">
      <c r="C50" s="456" t="str">
        <f t="shared" si="0"/>
        <v>CENTRAL EUROPE EXPOther</v>
      </c>
      <c r="D50" s="456" t="str">
        <f t="shared" si="1"/>
        <v>CENTRAL EUROPE EXP</v>
      </c>
      <c r="E50" s="456" t="s">
        <v>563</v>
      </c>
      <c r="F50" s="456" t="str">
        <f t="shared" si="2"/>
        <v>Other</v>
      </c>
      <c r="G50" s="456" t="s">
        <v>699</v>
      </c>
      <c r="H50" s="456">
        <v>1</v>
      </c>
      <c r="I50" s="456">
        <v>2</v>
      </c>
      <c r="J50" s="456">
        <v>3</v>
      </c>
      <c r="K50" s="456">
        <v>4</v>
      </c>
      <c r="L50" s="456">
        <v>5</v>
      </c>
      <c r="M50" s="456">
        <v>6</v>
      </c>
      <c r="N50" s="456">
        <v>7</v>
      </c>
      <c r="O50" s="456">
        <v>8</v>
      </c>
      <c r="P50" s="456">
        <v>9</v>
      </c>
      <c r="Q50" s="456">
        <v>10</v>
      </c>
      <c r="R50" s="456">
        <v>11</v>
      </c>
      <c r="S50" s="456">
        <v>13</v>
      </c>
      <c r="T50" s="456"/>
      <c r="U50" s="456">
        <f t="shared" si="3"/>
        <v>2</v>
      </c>
      <c r="V50" s="456">
        <f t="shared" si="4"/>
        <v>11</v>
      </c>
    </row>
    <row r="51" spans="3:22">
      <c r="C51" s="456" t="str">
        <f t="shared" si="0"/>
        <v>CENTRAL EUROPE EXPTotal</v>
      </c>
      <c r="D51" s="456" t="str">
        <f t="shared" si="1"/>
        <v>CENTRAL EUROPE EXP</v>
      </c>
      <c r="E51" s="456" t="s">
        <v>563</v>
      </c>
      <c r="F51" s="456" t="str">
        <f t="shared" si="2"/>
        <v>Total</v>
      </c>
      <c r="G51" s="456" t="s">
        <v>700</v>
      </c>
      <c r="H51" s="456">
        <v>67</v>
      </c>
      <c r="I51" s="456">
        <v>133</v>
      </c>
      <c r="J51" s="456">
        <v>198</v>
      </c>
      <c r="K51" s="456">
        <v>256</v>
      </c>
      <c r="L51" s="456">
        <v>338</v>
      </c>
      <c r="M51" s="456">
        <v>423</v>
      </c>
      <c r="N51" s="456">
        <v>497</v>
      </c>
      <c r="O51" s="456">
        <v>556</v>
      </c>
      <c r="P51" s="456">
        <v>643</v>
      </c>
      <c r="Q51" s="456">
        <v>727</v>
      </c>
      <c r="R51" s="456">
        <v>807</v>
      </c>
      <c r="S51" s="456">
        <v>885</v>
      </c>
      <c r="T51" s="456"/>
      <c r="U51" s="456">
        <f t="shared" si="3"/>
        <v>133</v>
      </c>
      <c r="V51" s="456">
        <f t="shared" si="4"/>
        <v>752</v>
      </c>
    </row>
    <row r="52" spans="3:22">
      <c r="C52" s="456" t="str">
        <f t="shared" si="0"/>
        <v>CHINALiquitex</v>
      </c>
      <c r="D52" s="456" t="str">
        <f t="shared" si="1"/>
        <v>CHINA</v>
      </c>
      <c r="E52" s="456" t="s">
        <v>157</v>
      </c>
      <c r="F52" s="456" t="str">
        <f t="shared" si="2"/>
        <v>Liquitex</v>
      </c>
      <c r="G52" s="456" t="s">
        <v>692</v>
      </c>
      <c r="H52" s="456"/>
      <c r="I52" s="456"/>
      <c r="J52" s="456"/>
      <c r="K52" s="456"/>
      <c r="L52" s="456"/>
      <c r="M52" s="456"/>
      <c r="N52" s="456"/>
      <c r="O52" s="456"/>
      <c r="P52" s="456"/>
      <c r="Q52" s="456"/>
      <c r="R52" s="456"/>
      <c r="S52" s="456"/>
      <c r="T52" s="456"/>
      <c r="U52" s="456">
        <f t="shared" si="3"/>
        <v>0</v>
      </c>
      <c r="V52" s="456">
        <f t="shared" si="4"/>
        <v>0</v>
      </c>
    </row>
    <row r="53" spans="3:22">
      <c r="C53" s="456" t="str">
        <f t="shared" si="0"/>
        <v>CHINAWinsor &amp; Newton</v>
      </c>
      <c r="D53" s="456" t="str">
        <f t="shared" si="1"/>
        <v>CHINA</v>
      </c>
      <c r="E53" s="456" t="s">
        <v>157</v>
      </c>
      <c r="F53" s="456" t="str">
        <f t="shared" si="2"/>
        <v>Winsor &amp; Newton</v>
      </c>
      <c r="G53" s="456" t="s">
        <v>693</v>
      </c>
      <c r="H53" s="456">
        <v>296</v>
      </c>
      <c r="I53" s="456">
        <v>486</v>
      </c>
      <c r="J53" s="456">
        <v>1076</v>
      </c>
      <c r="K53" s="456">
        <v>1553</v>
      </c>
      <c r="L53" s="456">
        <v>2089</v>
      </c>
      <c r="M53" s="456">
        <v>2661</v>
      </c>
      <c r="N53" s="456">
        <v>3262</v>
      </c>
      <c r="O53" s="456">
        <v>3920</v>
      </c>
      <c r="P53" s="456">
        <v>4639</v>
      </c>
      <c r="Q53" s="456">
        <v>5198</v>
      </c>
      <c r="R53" s="456">
        <v>5835</v>
      </c>
      <c r="S53" s="456">
        <v>6250</v>
      </c>
      <c r="T53" s="456"/>
      <c r="U53" s="456">
        <f t="shared" si="3"/>
        <v>486</v>
      </c>
      <c r="V53" s="456">
        <f t="shared" si="4"/>
        <v>5764</v>
      </c>
    </row>
    <row r="54" spans="3:22">
      <c r="C54" s="456" t="str">
        <f t="shared" si="0"/>
        <v>CHINAReeves</v>
      </c>
      <c r="D54" s="456" t="str">
        <f t="shared" si="1"/>
        <v>CHINA</v>
      </c>
      <c r="E54" s="456" t="s">
        <v>157</v>
      </c>
      <c r="F54" s="456" t="str">
        <f t="shared" si="2"/>
        <v>Reeves</v>
      </c>
      <c r="G54" s="456" t="s">
        <v>694</v>
      </c>
      <c r="H54" s="456"/>
      <c r="I54" s="456"/>
      <c r="J54" s="456"/>
      <c r="K54" s="456"/>
      <c r="L54" s="456"/>
      <c r="M54" s="456"/>
      <c r="N54" s="456"/>
      <c r="O54" s="456"/>
      <c r="P54" s="456"/>
      <c r="Q54" s="456"/>
      <c r="R54" s="456"/>
      <c r="S54" s="456"/>
      <c r="T54" s="456"/>
      <c r="U54" s="456">
        <f t="shared" si="3"/>
        <v>0</v>
      </c>
      <c r="V54" s="456">
        <f t="shared" si="4"/>
        <v>0</v>
      </c>
    </row>
    <row r="55" spans="3:22">
      <c r="C55" s="456" t="str">
        <f t="shared" si="0"/>
        <v>CHINAL&amp;B</v>
      </c>
      <c r="D55" s="456" t="str">
        <f t="shared" si="1"/>
        <v>CHINA</v>
      </c>
      <c r="E55" s="456" t="s">
        <v>157</v>
      </c>
      <c r="F55" s="456" t="str">
        <f t="shared" si="2"/>
        <v>L&amp;B</v>
      </c>
      <c r="G55" s="456" t="s">
        <v>695</v>
      </c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>
        <f t="shared" si="3"/>
        <v>0</v>
      </c>
      <c r="V55" s="456">
        <f t="shared" si="4"/>
        <v>0</v>
      </c>
    </row>
    <row r="56" spans="3:22">
      <c r="C56" s="456" t="str">
        <f t="shared" si="0"/>
        <v>CHINAConte a Paris</v>
      </c>
      <c r="D56" s="456" t="str">
        <f t="shared" si="1"/>
        <v>CHINA</v>
      </c>
      <c r="E56" s="456" t="s">
        <v>157</v>
      </c>
      <c r="F56" s="456" t="str">
        <f t="shared" si="2"/>
        <v>Conte a Paris</v>
      </c>
      <c r="G56" s="456" t="s">
        <v>696</v>
      </c>
      <c r="H56" s="456"/>
      <c r="I56" s="456"/>
      <c r="J56" s="456"/>
      <c r="K56" s="456"/>
      <c r="L56" s="456"/>
      <c r="M56" s="456"/>
      <c r="N56" s="456"/>
      <c r="O56" s="456"/>
      <c r="P56" s="456"/>
      <c r="Q56" s="456"/>
      <c r="R56" s="456"/>
      <c r="S56" s="456"/>
      <c r="T56" s="456"/>
      <c r="U56" s="456">
        <f t="shared" si="3"/>
        <v>0</v>
      </c>
      <c r="V56" s="456">
        <f t="shared" si="4"/>
        <v>0</v>
      </c>
    </row>
    <row r="57" spans="3:22">
      <c r="C57" s="456" t="str">
        <f t="shared" si="0"/>
        <v>CHINASnazaroo</v>
      </c>
      <c r="D57" s="456" t="str">
        <f t="shared" si="1"/>
        <v>CHINA</v>
      </c>
      <c r="E57" s="456" t="s">
        <v>157</v>
      </c>
      <c r="F57" s="456" t="str">
        <f t="shared" si="2"/>
        <v>Snazaroo</v>
      </c>
      <c r="G57" s="456" t="s">
        <v>697</v>
      </c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  <c r="S57" s="456"/>
      <c r="T57" s="456"/>
      <c r="U57" s="456">
        <f t="shared" si="3"/>
        <v>0</v>
      </c>
      <c r="V57" s="456">
        <f t="shared" si="4"/>
        <v>0</v>
      </c>
    </row>
    <row r="58" spans="3:22">
      <c r="C58" s="456" t="str">
        <f t="shared" si="0"/>
        <v>CHINALetraset</v>
      </c>
      <c r="D58" s="456" t="str">
        <f t="shared" si="1"/>
        <v>CHINA</v>
      </c>
      <c r="E58" s="456" t="s">
        <v>157</v>
      </c>
      <c r="F58" s="456" t="str">
        <f t="shared" si="2"/>
        <v>Letraset</v>
      </c>
      <c r="G58" s="456" t="s">
        <v>698</v>
      </c>
      <c r="H58" s="456"/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  <c r="U58" s="456">
        <f t="shared" si="3"/>
        <v>0</v>
      </c>
      <c r="V58" s="456">
        <f t="shared" si="4"/>
        <v>0</v>
      </c>
    </row>
    <row r="59" spans="3:22">
      <c r="C59" s="456" t="str">
        <f t="shared" si="0"/>
        <v>CHINAOther</v>
      </c>
      <c r="D59" s="456" t="str">
        <f t="shared" si="1"/>
        <v>CHINA</v>
      </c>
      <c r="E59" s="456" t="s">
        <v>157</v>
      </c>
      <c r="F59" s="456" t="str">
        <f t="shared" si="2"/>
        <v>Other</v>
      </c>
      <c r="G59" s="456" t="s">
        <v>699</v>
      </c>
      <c r="H59" s="456"/>
      <c r="I59" s="456"/>
      <c r="J59" s="456"/>
      <c r="K59" s="456"/>
      <c r="L59" s="456"/>
      <c r="M59" s="456"/>
      <c r="N59" s="456"/>
      <c r="O59" s="456"/>
      <c r="P59" s="456"/>
      <c r="Q59" s="456"/>
      <c r="R59" s="456"/>
      <c r="S59" s="456"/>
      <c r="T59" s="456"/>
      <c r="U59" s="456">
        <f t="shared" si="3"/>
        <v>0</v>
      </c>
      <c r="V59" s="456">
        <f t="shared" si="4"/>
        <v>0</v>
      </c>
    </row>
    <row r="60" spans="3:22">
      <c r="C60" s="456" t="str">
        <f t="shared" si="0"/>
        <v>CHINATotal</v>
      </c>
      <c r="D60" s="456" t="str">
        <f t="shared" si="1"/>
        <v>CHINA</v>
      </c>
      <c r="E60" s="456" t="s">
        <v>157</v>
      </c>
      <c r="F60" s="456" t="str">
        <f t="shared" si="2"/>
        <v>Total</v>
      </c>
      <c r="G60" s="456" t="s">
        <v>700</v>
      </c>
      <c r="H60" s="456">
        <v>296</v>
      </c>
      <c r="I60" s="456">
        <v>486</v>
      </c>
      <c r="J60" s="456">
        <v>1076</v>
      </c>
      <c r="K60" s="456">
        <v>1553</v>
      </c>
      <c r="L60" s="456">
        <v>2089</v>
      </c>
      <c r="M60" s="456">
        <v>2661</v>
      </c>
      <c r="N60" s="456">
        <v>3262</v>
      </c>
      <c r="O60" s="456">
        <v>3920</v>
      </c>
      <c r="P60" s="456">
        <v>4639</v>
      </c>
      <c r="Q60" s="456">
        <v>5198</v>
      </c>
      <c r="R60" s="456">
        <v>5835</v>
      </c>
      <c r="S60" s="456">
        <v>6250</v>
      </c>
      <c r="T60" s="456"/>
      <c r="U60" s="456">
        <f t="shared" si="3"/>
        <v>486</v>
      </c>
      <c r="V60" s="456">
        <f t="shared" si="4"/>
        <v>5764</v>
      </c>
    </row>
    <row r="61" spans="3:22">
      <c r="C61" s="456" t="str">
        <f t="shared" si="0"/>
        <v>FRANCELiquitex</v>
      </c>
      <c r="D61" s="456" t="str">
        <f t="shared" si="1"/>
        <v>FRANCE</v>
      </c>
      <c r="E61" s="456" t="s">
        <v>155</v>
      </c>
      <c r="F61" s="456" t="str">
        <f t="shared" si="2"/>
        <v>Liquitex</v>
      </c>
      <c r="G61" s="456" t="s">
        <v>692</v>
      </c>
      <c r="H61" s="456">
        <v>217</v>
      </c>
      <c r="I61" s="456">
        <v>434</v>
      </c>
      <c r="J61" s="456">
        <v>624</v>
      </c>
      <c r="K61" s="456">
        <v>817</v>
      </c>
      <c r="L61" s="456">
        <v>1010</v>
      </c>
      <c r="M61" s="456">
        <v>1203</v>
      </c>
      <c r="N61" s="456">
        <v>1396</v>
      </c>
      <c r="O61" s="456">
        <v>1569</v>
      </c>
      <c r="P61" s="456">
        <v>1811</v>
      </c>
      <c r="Q61" s="456">
        <v>2008</v>
      </c>
      <c r="R61" s="456">
        <v>2205</v>
      </c>
      <c r="S61" s="456">
        <v>2364</v>
      </c>
      <c r="T61" s="456"/>
      <c r="U61" s="456">
        <f t="shared" si="3"/>
        <v>434</v>
      </c>
      <c r="V61" s="456">
        <f t="shared" si="4"/>
        <v>1930</v>
      </c>
    </row>
    <row r="62" spans="3:22">
      <c r="C62" s="456" t="str">
        <f t="shared" si="0"/>
        <v>FRANCEWinsor &amp; Newton</v>
      </c>
      <c r="D62" s="456" t="str">
        <f t="shared" si="1"/>
        <v>FRANCE</v>
      </c>
      <c r="E62" s="456" t="s">
        <v>155</v>
      </c>
      <c r="F62" s="456" t="str">
        <f t="shared" si="2"/>
        <v>Winsor &amp; Newton</v>
      </c>
      <c r="G62" s="456" t="s">
        <v>693</v>
      </c>
      <c r="H62" s="456">
        <v>109</v>
      </c>
      <c r="I62" s="456">
        <v>218</v>
      </c>
      <c r="J62" s="456">
        <v>324</v>
      </c>
      <c r="K62" s="456">
        <v>449</v>
      </c>
      <c r="L62" s="456">
        <v>567</v>
      </c>
      <c r="M62" s="456">
        <v>692</v>
      </c>
      <c r="N62" s="456">
        <v>814</v>
      </c>
      <c r="O62" s="456">
        <v>940</v>
      </c>
      <c r="P62" s="456">
        <v>1061</v>
      </c>
      <c r="Q62" s="456">
        <v>1191</v>
      </c>
      <c r="R62" s="456">
        <v>1338</v>
      </c>
      <c r="S62" s="456">
        <v>1453</v>
      </c>
      <c r="T62" s="456"/>
      <c r="U62" s="456">
        <f t="shared" si="3"/>
        <v>218</v>
      </c>
      <c r="V62" s="456">
        <f t="shared" si="4"/>
        <v>1235</v>
      </c>
    </row>
    <row r="63" spans="3:22">
      <c r="C63" s="456" t="str">
        <f t="shared" si="0"/>
        <v>FRANCEReeves</v>
      </c>
      <c r="D63" s="456" t="str">
        <f t="shared" si="1"/>
        <v>FRANCE</v>
      </c>
      <c r="E63" s="456" t="s">
        <v>155</v>
      </c>
      <c r="F63" s="456" t="str">
        <f t="shared" si="2"/>
        <v>Reeves</v>
      </c>
      <c r="G63" s="456" t="s">
        <v>694</v>
      </c>
      <c r="H63" s="456">
        <v>46</v>
      </c>
      <c r="I63" s="456">
        <v>111</v>
      </c>
      <c r="J63" s="456">
        <v>155</v>
      </c>
      <c r="K63" s="456">
        <v>227</v>
      </c>
      <c r="L63" s="456">
        <v>269</v>
      </c>
      <c r="M63" s="456">
        <v>329</v>
      </c>
      <c r="N63" s="456">
        <v>369</v>
      </c>
      <c r="O63" s="456">
        <v>431</v>
      </c>
      <c r="P63" s="456">
        <v>523</v>
      </c>
      <c r="Q63" s="456">
        <v>604</v>
      </c>
      <c r="R63" s="456">
        <v>676</v>
      </c>
      <c r="S63" s="456">
        <v>725</v>
      </c>
      <c r="T63" s="456"/>
      <c r="U63" s="456">
        <f t="shared" si="3"/>
        <v>111</v>
      </c>
      <c r="V63" s="456">
        <f t="shared" si="4"/>
        <v>614</v>
      </c>
    </row>
    <row r="64" spans="3:22">
      <c r="C64" s="456" t="str">
        <f t="shared" si="0"/>
        <v>FRANCEL&amp;B</v>
      </c>
      <c r="D64" s="456" t="str">
        <f t="shared" si="1"/>
        <v>FRANCE</v>
      </c>
      <c r="E64" s="456" t="s">
        <v>155</v>
      </c>
      <c r="F64" s="456" t="str">
        <f t="shared" si="2"/>
        <v>L&amp;B</v>
      </c>
      <c r="G64" s="456" t="s">
        <v>695</v>
      </c>
      <c r="H64" s="456">
        <v>680</v>
      </c>
      <c r="I64" s="456">
        <v>1374</v>
      </c>
      <c r="J64" s="456">
        <v>2117</v>
      </c>
      <c r="K64" s="456">
        <v>3106</v>
      </c>
      <c r="L64" s="456">
        <v>4087</v>
      </c>
      <c r="M64" s="456">
        <v>5263</v>
      </c>
      <c r="N64" s="456">
        <v>6241</v>
      </c>
      <c r="O64" s="456">
        <v>7015</v>
      </c>
      <c r="P64" s="456">
        <v>7736</v>
      </c>
      <c r="Q64" s="456">
        <v>8533</v>
      </c>
      <c r="R64" s="456">
        <v>9410</v>
      </c>
      <c r="S64" s="456">
        <v>10087</v>
      </c>
      <c r="T64" s="456"/>
      <c r="U64" s="456">
        <f t="shared" si="3"/>
        <v>1374</v>
      </c>
      <c r="V64" s="456">
        <f t="shared" si="4"/>
        <v>8713</v>
      </c>
    </row>
    <row r="65" spans="3:22">
      <c r="C65" s="456" t="str">
        <f t="shared" si="0"/>
        <v>FRANCEConte a Paris</v>
      </c>
      <c r="D65" s="456" t="str">
        <f t="shared" si="1"/>
        <v>FRANCE</v>
      </c>
      <c r="E65" s="456" t="s">
        <v>155</v>
      </c>
      <c r="F65" s="456" t="str">
        <f t="shared" si="2"/>
        <v>Conte a Paris</v>
      </c>
      <c r="G65" s="456" t="s">
        <v>696</v>
      </c>
      <c r="H65" s="456">
        <v>35</v>
      </c>
      <c r="I65" s="456">
        <v>88</v>
      </c>
      <c r="J65" s="456">
        <v>128</v>
      </c>
      <c r="K65" s="456">
        <v>176</v>
      </c>
      <c r="L65" s="456">
        <v>209</v>
      </c>
      <c r="M65" s="456">
        <v>254</v>
      </c>
      <c r="N65" s="456">
        <v>333</v>
      </c>
      <c r="O65" s="456">
        <v>394</v>
      </c>
      <c r="P65" s="456">
        <v>459</v>
      </c>
      <c r="Q65" s="456">
        <v>527</v>
      </c>
      <c r="R65" s="456">
        <v>592</v>
      </c>
      <c r="S65" s="456">
        <v>641</v>
      </c>
      <c r="T65" s="456"/>
      <c r="U65" s="456">
        <f t="shared" si="3"/>
        <v>88</v>
      </c>
      <c r="V65" s="456">
        <f t="shared" si="4"/>
        <v>553</v>
      </c>
    </row>
    <row r="66" spans="3:22">
      <c r="C66" s="456" t="str">
        <f t="shared" si="0"/>
        <v>FRANCESnazaroo</v>
      </c>
      <c r="D66" s="456" t="str">
        <f t="shared" si="1"/>
        <v>FRANCE</v>
      </c>
      <c r="E66" s="456" t="s">
        <v>155</v>
      </c>
      <c r="F66" s="456" t="str">
        <f t="shared" si="2"/>
        <v>Snazaroo</v>
      </c>
      <c r="G66" s="456" t="s">
        <v>697</v>
      </c>
      <c r="H66" s="456">
        <v>40</v>
      </c>
      <c r="I66" s="456">
        <v>112</v>
      </c>
      <c r="J66" s="456">
        <v>164</v>
      </c>
      <c r="K66" s="456">
        <v>224</v>
      </c>
      <c r="L66" s="456">
        <v>276</v>
      </c>
      <c r="M66" s="456">
        <v>368</v>
      </c>
      <c r="N66" s="456">
        <v>420</v>
      </c>
      <c r="O66" s="456">
        <v>445</v>
      </c>
      <c r="P66" s="456">
        <v>485</v>
      </c>
      <c r="Q66" s="456">
        <v>545</v>
      </c>
      <c r="R66" s="456">
        <v>601</v>
      </c>
      <c r="S66" s="456">
        <v>633</v>
      </c>
      <c r="T66" s="456"/>
      <c r="U66" s="456">
        <f t="shared" si="3"/>
        <v>112</v>
      </c>
      <c r="V66" s="456">
        <f t="shared" si="4"/>
        <v>521</v>
      </c>
    </row>
    <row r="67" spans="3:22">
      <c r="C67" s="456" t="str">
        <f t="shared" si="0"/>
        <v>FRANCELetraset</v>
      </c>
      <c r="D67" s="456" t="str">
        <f t="shared" si="1"/>
        <v>FRANCE</v>
      </c>
      <c r="E67" s="456" t="s">
        <v>155</v>
      </c>
      <c r="F67" s="456" t="str">
        <f t="shared" si="2"/>
        <v>Letraset</v>
      </c>
      <c r="G67" s="456" t="s">
        <v>698</v>
      </c>
      <c r="H67" s="456">
        <v>61</v>
      </c>
      <c r="I67" s="456">
        <v>121</v>
      </c>
      <c r="J67" s="456">
        <v>159</v>
      </c>
      <c r="K67" s="456">
        <v>208</v>
      </c>
      <c r="L67" s="456">
        <v>248</v>
      </c>
      <c r="M67" s="456">
        <v>310</v>
      </c>
      <c r="N67" s="456">
        <v>405</v>
      </c>
      <c r="O67" s="456">
        <v>539</v>
      </c>
      <c r="P67" s="456">
        <v>628</v>
      </c>
      <c r="Q67" s="456">
        <v>716</v>
      </c>
      <c r="R67" s="456">
        <v>773</v>
      </c>
      <c r="S67" s="456">
        <v>828</v>
      </c>
      <c r="T67" s="456"/>
      <c r="U67" s="456">
        <f t="shared" si="3"/>
        <v>121</v>
      </c>
      <c r="V67" s="456">
        <f t="shared" si="4"/>
        <v>707</v>
      </c>
    </row>
    <row r="68" spans="3:22">
      <c r="C68" s="456" t="str">
        <f t="shared" si="0"/>
        <v>FRANCEOther</v>
      </c>
      <c r="D68" s="456" t="str">
        <f t="shared" si="1"/>
        <v>FRANCE</v>
      </c>
      <c r="E68" s="456" t="s">
        <v>155</v>
      </c>
      <c r="F68" s="456" t="str">
        <f t="shared" si="2"/>
        <v>Other</v>
      </c>
      <c r="G68" s="456" t="s">
        <v>699</v>
      </c>
      <c r="H68" s="456">
        <v>112</v>
      </c>
      <c r="I68" s="456">
        <v>252</v>
      </c>
      <c r="J68" s="456">
        <v>413</v>
      </c>
      <c r="K68" s="456">
        <v>559</v>
      </c>
      <c r="L68" s="456">
        <v>688</v>
      </c>
      <c r="M68" s="456">
        <v>866</v>
      </c>
      <c r="N68" s="456">
        <v>1122</v>
      </c>
      <c r="O68" s="456">
        <v>1314</v>
      </c>
      <c r="P68" s="456">
        <v>1563</v>
      </c>
      <c r="Q68" s="456">
        <v>1711</v>
      </c>
      <c r="R68" s="456">
        <v>1872</v>
      </c>
      <c r="S68" s="456">
        <v>2132</v>
      </c>
      <c r="T68" s="456"/>
      <c r="U68" s="456">
        <f t="shared" si="3"/>
        <v>252</v>
      </c>
      <c r="V68" s="456">
        <f t="shared" si="4"/>
        <v>1880</v>
      </c>
    </row>
    <row r="69" spans="3:22">
      <c r="C69" s="456" t="str">
        <f t="shared" si="0"/>
        <v>FRANCETotal</v>
      </c>
      <c r="D69" s="456" t="str">
        <f t="shared" si="1"/>
        <v>FRANCE</v>
      </c>
      <c r="E69" s="456" t="s">
        <v>155</v>
      </c>
      <c r="F69" s="456" t="str">
        <f t="shared" si="2"/>
        <v>Total</v>
      </c>
      <c r="G69" s="456" t="s">
        <v>700</v>
      </c>
      <c r="H69" s="456">
        <v>1300</v>
      </c>
      <c r="I69" s="456">
        <v>2710</v>
      </c>
      <c r="J69" s="456">
        <v>4084</v>
      </c>
      <c r="K69" s="456">
        <v>5767</v>
      </c>
      <c r="L69" s="456">
        <v>7353</v>
      </c>
      <c r="M69" s="456">
        <v>9284</v>
      </c>
      <c r="N69" s="456">
        <v>11099</v>
      </c>
      <c r="O69" s="456">
        <v>12647</v>
      </c>
      <c r="P69" s="456">
        <v>14265</v>
      </c>
      <c r="Q69" s="456">
        <v>15834</v>
      </c>
      <c r="R69" s="456">
        <v>17466</v>
      </c>
      <c r="S69" s="456">
        <v>18863</v>
      </c>
      <c r="T69" s="456"/>
      <c r="U69" s="456">
        <f t="shared" si="3"/>
        <v>2710</v>
      </c>
      <c r="V69" s="456">
        <f t="shared" si="4"/>
        <v>16153</v>
      </c>
    </row>
    <row r="70" spans="3:22">
      <c r="C70" s="456" t="str">
        <f t="shared" si="0"/>
        <v>IBERIALiquitex</v>
      </c>
      <c r="D70" s="456" t="str">
        <f t="shared" si="1"/>
        <v>IBERIA</v>
      </c>
      <c r="E70" s="456" t="s">
        <v>162</v>
      </c>
      <c r="F70" s="456" t="str">
        <f t="shared" si="2"/>
        <v>Liquitex</v>
      </c>
      <c r="G70" s="456" t="s">
        <v>692</v>
      </c>
      <c r="H70" s="456">
        <v>11</v>
      </c>
      <c r="I70" s="456">
        <v>44</v>
      </c>
      <c r="J70" s="456">
        <v>65</v>
      </c>
      <c r="K70" s="456">
        <v>81</v>
      </c>
      <c r="L70" s="456">
        <v>94</v>
      </c>
      <c r="M70" s="456">
        <v>111</v>
      </c>
      <c r="N70" s="456">
        <v>134</v>
      </c>
      <c r="O70" s="456">
        <v>145</v>
      </c>
      <c r="P70" s="456">
        <v>162</v>
      </c>
      <c r="Q70" s="456">
        <v>184</v>
      </c>
      <c r="R70" s="456">
        <v>200</v>
      </c>
      <c r="S70" s="456">
        <v>217</v>
      </c>
      <c r="T70" s="456"/>
      <c r="U70" s="456">
        <f t="shared" si="3"/>
        <v>44</v>
      </c>
      <c r="V70" s="456">
        <f t="shared" si="4"/>
        <v>173</v>
      </c>
    </row>
    <row r="71" spans="3:22">
      <c r="C71" s="456" t="str">
        <f t="shared" si="0"/>
        <v>IBERIAWinsor &amp; Newton</v>
      </c>
      <c r="D71" s="456" t="str">
        <f t="shared" si="1"/>
        <v>IBERIA</v>
      </c>
      <c r="E71" s="456" t="s">
        <v>162</v>
      </c>
      <c r="F71" s="456" t="str">
        <f t="shared" si="2"/>
        <v>Winsor &amp; Newton</v>
      </c>
      <c r="G71" s="456" t="s">
        <v>693</v>
      </c>
      <c r="H71" s="456">
        <v>44</v>
      </c>
      <c r="I71" s="456">
        <v>115</v>
      </c>
      <c r="J71" s="456">
        <v>183</v>
      </c>
      <c r="K71" s="456">
        <v>260</v>
      </c>
      <c r="L71" s="456">
        <v>338</v>
      </c>
      <c r="M71" s="456">
        <v>411</v>
      </c>
      <c r="N71" s="456">
        <v>478</v>
      </c>
      <c r="O71" s="456">
        <v>552</v>
      </c>
      <c r="P71" s="456">
        <v>623</v>
      </c>
      <c r="Q71" s="456">
        <v>703</v>
      </c>
      <c r="R71" s="456">
        <v>780</v>
      </c>
      <c r="S71" s="456">
        <v>857</v>
      </c>
      <c r="T71" s="456"/>
      <c r="U71" s="456">
        <f t="shared" si="3"/>
        <v>115</v>
      </c>
      <c r="V71" s="456">
        <f t="shared" si="4"/>
        <v>742</v>
      </c>
    </row>
    <row r="72" spans="3:22">
      <c r="C72" s="456" t="str">
        <f t="shared" ref="C72:C135" si="5">D72&amp;F72</f>
        <v>IBERIAReeves</v>
      </c>
      <c r="D72" s="456" t="str">
        <f t="shared" ref="D72:D135" si="6">VLOOKUP(E:E,$X:$Y,2,0)</f>
        <v>IBERIA</v>
      </c>
      <c r="E72" s="456" t="s">
        <v>162</v>
      </c>
      <c r="F72" s="456" t="str">
        <f t="shared" ref="F72:F135" si="7">VLOOKUP($G:$G,$AA:$AB,2,0)</f>
        <v>Reeves</v>
      </c>
      <c r="G72" s="456" t="s">
        <v>694</v>
      </c>
      <c r="H72" s="456">
        <v>9</v>
      </c>
      <c r="I72" s="456">
        <v>20</v>
      </c>
      <c r="J72" s="456">
        <v>31</v>
      </c>
      <c r="K72" s="456">
        <v>43</v>
      </c>
      <c r="L72" s="456">
        <v>50</v>
      </c>
      <c r="M72" s="456">
        <v>57</v>
      </c>
      <c r="N72" s="456">
        <v>72</v>
      </c>
      <c r="O72" s="456">
        <v>87</v>
      </c>
      <c r="P72" s="456">
        <v>92</v>
      </c>
      <c r="Q72" s="456">
        <v>115</v>
      </c>
      <c r="R72" s="456">
        <v>138</v>
      </c>
      <c r="S72" s="456">
        <v>161</v>
      </c>
      <c r="T72" s="456"/>
      <c r="U72" s="456">
        <f t="shared" ref="U72:U123" si="8">I72</f>
        <v>20</v>
      </c>
      <c r="V72" s="456">
        <f t="shared" ref="V72:V123" si="9">S72-U72</f>
        <v>141</v>
      </c>
    </row>
    <row r="73" spans="3:22">
      <c r="C73" s="456" t="str">
        <f t="shared" si="5"/>
        <v>IBERIAL&amp;B</v>
      </c>
      <c r="D73" s="456" t="str">
        <f t="shared" si="6"/>
        <v>IBERIA</v>
      </c>
      <c r="E73" s="456" t="s">
        <v>162</v>
      </c>
      <c r="F73" s="456" t="str">
        <f t="shared" si="7"/>
        <v>L&amp;B</v>
      </c>
      <c r="G73" s="456" t="s">
        <v>695</v>
      </c>
      <c r="H73" s="456">
        <v>43</v>
      </c>
      <c r="I73" s="456">
        <v>87</v>
      </c>
      <c r="J73" s="456">
        <v>135</v>
      </c>
      <c r="K73" s="456">
        <v>180</v>
      </c>
      <c r="L73" s="456">
        <v>225</v>
      </c>
      <c r="M73" s="456">
        <v>268</v>
      </c>
      <c r="N73" s="456">
        <v>303</v>
      </c>
      <c r="O73" s="456">
        <v>342</v>
      </c>
      <c r="P73" s="456">
        <v>389</v>
      </c>
      <c r="Q73" s="456">
        <v>441</v>
      </c>
      <c r="R73" s="456">
        <v>492</v>
      </c>
      <c r="S73" s="456">
        <v>541</v>
      </c>
      <c r="T73" s="456"/>
      <c r="U73" s="456">
        <f t="shared" si="8"/>
        <v>87</v>
      </c>
      <c r="V73" s="456">
        <f t="shared" si="9"/>
        <v>454</v>
      </c>
    </row>
    <row r="74" spans="3:22">
      <c r="C74" s="456" t="str">
        <f t="shared" si="5"/>
        <v>IBERIAConte a Paris</v>
      </c>
      <c r="D74" s="456" t="str">
        <f t="shared" si="6"/>
        <v>IBERIA</v>
      </c>
      <c r="E74" s="456" t="s">
        <v>162</v>
      </c>
      <c r="F74" s="456" t="str">
        <f t="shared" si="7"/>
        <v>Conte a Paris</v>
      </c>
      <c r="G74" s="456" t="s">
        <v>696</v>
      </c>
      <c r="H74" s="456">
        <v>9</v>
      </c>
      <c r="I74" s="456">
        <v>19</v>
      </c>
      <c r="J74" s="456">
        <v>29</v>
      </c>
      <c r="K74" s="456">
        <v>40</v>
      </c>
      <c r="L74" s="456">
        <v>46</v>
      </c>
      <c r="M74" s="456">
        <v>56</v>
      </c>
      <c r="N74" s="456">
        <v>66</v>
      </c>
      <c r="O74" s="456">
        <v>74</v>
      </c>
      <c r="P74" s="456">
        <v>85</v>
      </c>
      <c r="Q74" s="456">
        <v>95</v>
      </c>
      <c r="R74" s="456">
        <v>107</v>
      </c>
      <c r="S74" s="456">
        <v>116</v>
      </c>
      <c r="T74" s="456"/>
      <c r="U74" s="456">
        <f t="shared" si="8"/>
        <v>19</v>
      </c>
      <c r="V74" s="456">
        <f t="shared" si="9"/>
        <v>97</v>
      </c>
    </row>
    <row r="75" spans="3:22">
      <c r="C75" s="456" t="str">
        <f t="shared" si="5"/>
        <v>IBERIASnazaroo</v>
      </c>
      <c r="D75" s="456" t="str">
        <f t="shared" si="6"/>
        <v>IBERIA</v>
      </c>
      <c r="E75" s="456" t="s">
        <v>162</v>
      </c>
      <c r="F75" s="456" t="str">
        <f t="shared" si="7"/>
        <v>Snazaroo</v>
      </c>
      <c r="G75" s="456" t="s">
        <v>697</v>
      </c>
      <c r="H75" s="456">
        <v>54</v>
      </c>
      <c r="I75" s="456">
        <v>81</v>
      </c>
      <c r="J75" s="456">
        <v>95</v>
      </c>
      <c r="K75" s="456">
        <v>108</v>
      </c>
      <c r="L75" s="456">
        <v>123</v>
      </c>
      <c r="M75" s="456">
        <v>143</v>
      </c>
      <c r="N75" s="456">
        <v>159</v>
      </c>
      <c r="O75" s="456">
        <v>179</v>
      </c>
      <c r="P75" s="456">
        <v>203</v>
      </c>
      <c r="Q75" s="456">
        <v>261</v>
      </c>
      <c r="R75" s="456">
        <v>298</v>
      </c>
      <c r="S75" s="456">
        <v>321</v>
      </c>
      <c r="T75" s="456"/>
      <c r="U75" s="456">
        <f t="shared" si="8"/>
        <v>81</v>
      </c>
      <c r="V75" s="456">
        <f t="shared" si="9"/>
        <v>240</v>
      </c>
    </row>
    <row r="76" spans="3:22">
      <c r="C76" s="456" t="str">
        <f t="shared" si="5"/>
        <v>IBERIALetraset</v>
      </c>
      <c r="D76" s="456" t="str">
        <f t="shared" si="6"/>
        <v>IBERIA</v>
      </c>
      <c r="E76" s="456" t="s">
        <v>162</v>
      </c>
      <c r="F76" s="456" t="str">
        <f t="shared" si="7"/>
        <v>Letraset</v>
      </c>
      <c r="G76" s="456" t="s">
        <v>698</v>
      </c>
      <c r="H76" s="456">
        <v>16</v>
      </c>
      <c r="I76" s="456">
        <v>26</v>
      </c>
      <c r="J76" s="456">
        <v>37</v>
      </c>
      <c r="K76" s="456">
        <v>44</v>
      </c>
      <c r="L76" s="456">
        <v>51</v>
      </c>
      <c r="M76" s="456">
        <v>59</v>
      </c>
      <c r="N76" s="456">
        <v>75</v>
      </c>
      <c r="O76" s="456">
        <v>94</v>
      </c>
      <c r="P76" s="456">
        <v>104</v>
      </c>
      <c r="Q76" s="456">
        <v>121</v>
      </c>
      <c r="R76" s="456">
        <v>136</v>
      </c>
      <c r="S76" s="456">
        <v>151</v>
      </c>
      <c r="T76" s="456"/>
      <c r="U76" s="456">
        <f t="shared" si="8"/>
        <v>26</v>
      </c>
      <c r="V76" s="456">
        <f t="shared" si="9"/>
        <v>125</v>
      </c>
    </row>
    <row r="77" spans="3:22">
      <c r="C77" s="456" t="str">
        <f t="shared" si="5"/>
        <v>IBERIAOther</v>
      </c>
      <c r="D77" s="456" t="str">
        <f t="shared" si="6"/>
        <v>IBERIA</v>
      </c>
      <c r="E77" s="456" t="s">
        <v>162</v>
      </c>
      <c r="F77" s="456" t="str">
        <f t="shared" si="7"/>
        <v>Other</v>
      </c>
      <c r="G77" s="456" t="s">
        <v>699</v>
      </c>
      <c r="H77" s="456">
        <v>5</v>
      </c>
      <c r="I77" s="456">
        <v>12</v>
      </c>
      <c r="J77" s="456">
        <v>19</v>
      </c>
      <c r="K77" s="456">
        <v>25</v>
      </c>
      <c r="L77" s="456">
        <v>33</v>
      </c>
      <c r="M77" s="456">
        <v>39</v>
      </c>
      <c r="N77" s="456">
        <v>44</v>
      </c>
      <c r="O77" s="456">
        <v>52</v>
      </c>
      <c r="P77" s="456">
        <v>58</v>
      </c>
      <c r="Q77" s="456">
        <v>67</v>
      </c>
      <c r="R77" s="456">
        <v>78</v>
      </c>
      <c r="S77" s="456">
        <v>88</v>
      </c>
      <c r="T77" s="456"/>
      <c r="U77" s="456">
        <f t="shared" si="8"/>
        <v>12</v>
      </c>
      <c r="V77" s="456">
        <f t="shared" si="9"/>
        <v>76</v>
      </c>
    </row>
    <row r="78" spans="3:22">
      <c r="C78" s="456" t="str">
        <f t="shared" si="5"/>
        <v>IBERIATotal</v>
      </c>
      <c r="D78" s="456" t="str">
        <f t="shared" si="6"/>
        <v>IBERIA</v>
      </c>
      <c r="E78" s="456" t="s">
        <v>162</v>
      </c>
      <c r="F78" s="456" t="str">
        <f t="shared" si="7"/>
        <v>Total</v>
      </c>
      <c r="G78" s="456" t="s">
        <v>700</v>
      </c>
      <c r="H78" s="456">
        <v>191</v>
      </c>
      <c r="I78" s="456">
        <v>404</v>
      </c>
      <c r="J78" s="456">
        <v>594</v>
      </c>
      <c r="K78" s="456">
        <v>781</v>
      </c>
      <c r="L78" s="456">
        <v>960</v>
      </c>
      <c r="M78" s="456">
        <v>1144</v>
      </c>
      <c r="N78" s="456">
        <v>1331</v>
      </c>
      <c r="O78" s="456">
        <v>1525</v>
      </c>
      <c r="P78" s="456">
        <v>1716</v>
      </c>
      <c r="Q78" s="456">
        <v>1987</v>
      </c>
      <c r="R78" s="456">
        <v>2229</v>
      </c>
      <c r="S78" s="456">
        <v>2452</v>
      </c>
      <c r="T78" s="456"/>
      <c r="U78" s="456">
        <f t="shared" si="8"/>
        <v>404</v>
      </c>
      <c r="V78" s="456">
        <f t="shared" si="9"/>
        <v>2048</v>
      </c>
    </row>
    <row r="79" spans="3:22">
      <c r="C79" s="456" t="str">
        <f t="shared" si="5"/>
        <v>ITALYLiquitex</v>
      </c>
      <c r="D79" s="456" t="str">
        <f t="shared" si="6"/>
        <v>ITALY</v>
      </c>
      <c r="E79" s="456" t="s">
        <v>161</v>
      </c>
      <c r="F79" s="456" t="str">
        <f t="shared" si="7"/>
        <v>Liquitex</v>
      </c>
      <c r="G79" s="456" t="s">
        <v>692</v>
      </c>
      <c r="H79" s="456">
        <v>22</v>
      </c>
      <c r="I79" s="456">
        <v>46</v>
      </c>
      <c r="J79" s="456">
        <v>70</v>
      </c>
      <c r="K79" s="456">
        <v>87</v>
      </c>
      <c r="L79" s="456">
        <v>107</v>
      </c>
      <c r="M79" s="456">
        <v>135</v>
      </c>
      <c r="N79" s="456">
        <v>159</v>
      </c>
      <c r="O79" s="456">
        <v>164</v>
      </c>
      <c r="P79" s="456">
        <v>190</v>
      </c>
      <c r="Q79" s="456">
        <v>226</v>
      </c>
      <c r="R79" s="456">
        <v>266</v>
      </c>
      <c r="S79" s="456">
        <v>293</v>
      </c>
      <c r="T79" s="456"/>
      <c r="U79" s="456">
        <f t="shared" si="8"/>
        <v>46</v>
      </c>
      <c r="V79" s="456">
        <f t="shared" si="9"/>
        <v>247</v>
      </c>
    </row>
    <row r="80" spans="3:22">
      <c r="C80" s="456" t="str">
        <f t="shared" si="5"/>
        <v>ITALYWinsor &amp; Newton</v>
      </c>
      <c r="D80" s="456" t="str">
        <f t="shared" si="6"/>
        <v>ITALY</v>
      </c>
      <c r="E80" s="456" t="s">
        <v>161</v>
      </c>
      <c r="F80" s="456" t="str">
        <f t="shared" si="7"/>
        <v>Winsor &amp; Newton</v>
      </c>
      <c r="G80" s="456" t="s">
        <v>693</v>
      </c>
      <c r="H80" s="456">
        <v>104</v>
      </c>
      <c r="I80" s="456">
        <v>192</v>
      </c>
      <c r="J80" s="456">
        <v>286</v>
      </c>
      <c r="K80" s="456">
        <v>366</v>
      </c>
      <c r="L80" s="456">
        <v>463</v>
      </c>
      <c r="M80" s="456">
        <v>544</v>
      </c>
      <c r="N80" s="456">
        <v>624</v>
      </c>
      <c r="O80" s="456">
        <v>645</v>
      </c>
      <c r="P80" s="456">
        <v>758</v>
      </c>
      <c r="Q80" s="456">
        <v>888</v>
      </c>
      <c r="R80" s="456">
        <v>1034</v>
      </c>
      <c r="S80" s="456">
        <v>1131</v>
      </c>
      <c r="T80" s="456"/>
      <c r="U80" s="456">
        <f t="shared" si="8"/>
        <v>192</v>
      </c>
      <c r="V80" s="456">
        <f t="shared" si="9"/>
        <v>939</v>
      </c>
    </row>
    <row r="81" spans="3:22">
      <c r="C81" s="456" t="str">
        <f t="shared" si="5"/>
        <v>ITALYReeves</v>
      </c>
      <c r="D81" s="456" t="str">
        <f t="shared" si="6"/>
        <v>ITALY</v>
      </c>
      <c r="E81" s="456" t="s">
        <v>161</v>
      </c>
      <c r="F81" s="456" t="str">
        <f t="shared" si="7"/>
        <v>Reeves</v>
      </c>
      <c r="G81" s="456" t="s">
        <v>694</v>
      </c>
      <c r="H81" s="456">
        <v>26</v>
      </c>
      <c r="I81" s="456">
        <v>51</v>
      </c>
      <c r="J81" s="456">
        <v>84</v>
      </c>
      <c r="K81" s="456">
        <v>104</v>
      </c>
      <c r="L81" s="456">
        <v>126</v>
      </c>
      <c r="M81" s="456">
        <v>147</v>
      </c>
      <c r="N81" s="456">
        <v>172</v>
      </c>
      <c r="O81" s="456">
        <v>180</v>
      </c>
      <c r="P81" s="456">
        <v>200</v>
      </c>
      <c r="Q81" s="456">
        <v>221</v>
      </c>
      <c r="R81" s="456">
        <v>245</v>
      </c>
      <c r="S81" s="456">
        <v>260</v>
      </c>
      <c r="T81" s="456"/>
      <c r="U81" s="456">
        <f t="shared" si="8"/>
        <v>51</v>
      </c>
      <c r="V81" s="456">
        <f t="shared" si="9"/>
        <v>209</v>
      </c>
    </row>
    <row r="82" spans="3:22">
      <c r="C82" s="456" t="str">
        <f t="shared" si="5"/>
        <v>ITALYL&amp;B</v>
      </c>
      <c r="D82" s="456" t="str">
        <f t="shared" si="6"/>
        <v>ITALY</v>
      </c>
      <c r="E82" s="456" t="s">
        <v>161</v>
      </c>
      <c r="F82" s="456" t="str">
        <f t="shared" si="7"/>
        <v>L&amp;B</v>
      </c>
      <c r="G82" s="456" t="s">
        <v>695</v>
      </c>
      <c r="H82" s="456">
        <v>88</v>
      </c>
      <c r="I82" s="456">
        <v>176</v>
      </c>
      <c r="J82" s="456">
        <v>252</v>
      </c>
      <c r="K82" s="456">
        <v>317</v>
      </c>
      <c r="L82" s="456">
        <v>393</v>
      </c>
      <c r="M82" s="456">
        <v>485</v>
      </c>
      <c r="N82" s="456">
        <v>577</v>
      </c>
      <c r="O82" s="456">
        <v>593</v>
      </c>
      <c r="P82" s="456">
        <v>705</v>
      </c>
      <c r="Q82" s="456">
        <v>826</v>
      </c>
      <c r="R82" s="456">
        <v>946</v>
      </c>
      <c r="S82" s="456">
        <v>1034</v>
      </c>
      <c r="T82" s="456"/>
      <c r="U82" s="456">
        <f t="shared" si="8"/>
        <v>176</v>
      </c>
      <c r="V82" s="456">
        <f t="shared" si="9"/>
        <v>858</v>
      </c>
    </row>
    <row r="83" spans="3:22">
      <c r="C83" s="456" t="str">
        <f t="shared" si="5"/>
        <v>ITALYConte a Paris</v>
      </c>
      <c r="D83" s="456" t="str">
        <f t="shared" si="6"/>
        <v>ITALY</v>
      </c>
      <c r="E83" s="456" t="s">
        <v>161</v>
      </c>
      <c r="F83" s="456" t="str">
        <f t="shared" si="7"/>
        <v>Conte a Paris</v>
      </c>
      <c r="G83" s="456" t="s">
        <v>696</v>
      </c>
      <c r="H83" s="456">
        <v>7</v>
      </c>
      <c r="I83" s="456">
        <v>15</v>
      </c>
      <c r="J83" s="456">
        <v>21</v>
      </c>
      <c r="K83" s="456">
        <v>25</v>
      </c>
      <c r="L83" s="456">
        <v>32</v>
      </c>
      <c r="M83" s="456">
        <v>39</v>
      </c>
      <c r="N83" s="456">
        <v>46</v>
      </c>
      <c r="O83" s="456">
        <v>46</v>
      </c>
      <c r="P83" s="456">
        <v>59</v>
      </c>
      <c r="Q83" s="456">
        <v>71</v>
      </c>
      <c r="R83" s="456">
        <v>83</v>
      </c>
      <c r="S83" s="456">
        <v>92</v>
      </c>
      <c r="T83" s="456"/>
      <c r="U83" s="456">
        <f t="shared" si="8"/>
        <v>15</v>
      </c>
      <c r="V83" s="456">
        <f t="shared" si="9"/>
        <v>77</v>
      </c>
    </row>
    <row r="84" spans="3:22">
      <c r="C84" s="456" t="str">
        <f t="shared" si="5"/>
        <v>ITALYSnazaroo</v>
      </c>
      <c r="D84" s="456" t="str">
        <f t="shared" si="6"/>
        <v>ITALY</v>
      </c>
      <c r="E84" s="456" t="s">
        <v>161</v>
      </c>
      <c r="F84" s="456" t="str">
        <f t="shared" si="7"/>
        <v>Snazaroo</v>
      </c>
      <c r="G84" s="456" t="s">
        <v>697</v>
      </c>
      <c r="H84" s="456">
        <v>10</v>
      </c>
      <c r="I84" s="456">
        <v>22</v>
      </c>
      <c r="J84" s="456">
        <v>30</v>
      </c>
      <c r="K84" s="456">
        <v>37</v>
      </c>
      <c r="L84" s="456">
        <v>43</v>
      </c>
      <c r="M84" s="456">
        <v>49</v>
      </c>
      <c r="N84" s="456">
        <v>55</v>
      </c>
      <c r="O84" s="456">
        <v>56</v>
      </c>
      <c r="P84" s="456">
        <v>66</v>
      </c>
      <c r="Q84" s="456">
        <v>78</v>
      </c>
      <c r="R84" s="456">
        <v>86</v>
      </c>
      <c r="S84" s="456">
        <v>91</v>
      </c>
      <c r="T84" s="456"/>
      <c r="U84" s="456">
        <f t="shared" si="8"/>
        <v>22</v>
      </c>
      <c r="V84" s="456">
        <f t="shared" si="9"/>
        <v>69</v>
      </c>
    </row>
    <row r="85" spans="3:22">
      <c r="C85" s="456" t="str">
        <f t="shared" si="5"/>
        <v>ITALYLetraset</v>
      </c>
      <c r="D85" s="456" t="str">
        <f t="shared" si="6"/>
        <v>ITALY</v>
      </c>
      <c r="E85" s="456" t="s">
        <v>161</v>
      </c>
      <c r="F85" s="456" t="str">
        <f t="shared" si="7"/>
        <v>Letraset</v>
      </c>
      <c r="G85" s="456" t="s">
        <v>698</v>
      </c>
      <c r="H85" s="456">
        <v>32</v>
      </c>
      <c r="I85" s="456">
        <v>69</v>
      </c>
      <c r="J85" s="456">
        <v>91</v>
      </c>
      <c r="K85" s="456">
        <v>102</v>
      </c>
      <c r="L85" s="456">
        <v>114</v>
      </c>
      <c r="M85" s="456">
        <v>128</v>
      </c>
      <c r="N85" s="456">
        <v>140</v>
      </c>
      <c r="O85" s="456">
        <v>149</v>
      </c>
      <c r="P85" s="456">
        <v>181</v>
      </c>
      <c r="Q85" s="456">
        <v>222</v>
      </c>
      <c r="R85" s="456">
        <v>264</v>
      </c>
      <c r="S85" s="456">
        <v>300</v>
      </c>
      <c r="T85" s="456"/>
      <c r="U85" s="456">
        <f t="shared" si="8"/>
        <v>69</v>
      </c>
      <c r="V85" s="456">
        <f t="shared" si="9"/>
        <v>231</v>
      </c>
    </row>
    <row r="86" spans="3:22">
      <c r="C86" s="456" t="str">
        <f t="shared" si="5"/>
        <v>ITALYOther</v>
      </c>
      <c r="D86" s="456" t="str">
        <f t="shared" si="6"/>
        <v>ITALY</v>
      </c>
      <c r="E86" s="456" t="s">
        <v>161</v>
      </c>
      <c r="F86" s="456" t="str">
        <f t="shared" si="7"/>
        <v>Other</v>
      </c>
      <c r="G86" s="456" t="s">
        <v>699</v>
      </c>
      <c r="H86" s="456">
        <v>22</v>
      </c>
      <c r="I86" s="456">
        <v>47</v>
      </c>
      <c r="J86" s="456">
        <v>75</v>
      </c>
      <c r="K86" s="456">
        <v>99</v>
      </c>
      <c r="L86" s="456">
        <v>128</v>
      </c>
      <c r="M86" s="456">
        <v>154</v>
      </c>
      <c r="N86" s="456">
        <v>176</v>
      </c>
      <c r="O86" s="456">
        <v>181</v>
      </c>
      <c r="P86" s="456">
        <v>220</v>
      </c>
      <c r="Q86" s="456">
        <v>260</v>
      </c>
      <c r="R86" s="456">
        <v>311</v>
      </c>
      <c r="S86" s="456">
        <v>345</v>
      </c>
      <c r="T86" s="456"/>
      <c r="U86" s="456">
        <f t="shared" si="8"/>
        <v>47</v>
      </c>
      <c r="V86" s="456">
        <f t="shared" si="9"/>
        <v>298</v>
      </c>
    </row>
    <row r="87" spans="3:22">
      <c r="C87" s="456" t="str">
        <f t="shared" si="5"/>
        <v>ITALYTotal</v>
      </c>
      <c r="D87" s="456" t="str">
        <f t="shared" si="6"/>
        <v>ITALY</v>
      </c>
      <c r="E87" s="456" t="s">
        <v>161</v>
      </c>
      <c r="F87" s="456" t="str">
        <f t="shared" si="7"/>
        <v>Total</v>
      </c>
      <c r="G87" s="456" t="s">
        <v>700</v>
      </c>
      <c r="H87" s="456">
        <v>312</v>
      </c>
      <c r="I87" s="456">
        <v>618</v>
      </c>
      <c r="J87" s="456">
        <v>909</v>
      </c>
      <c r="K87" s="456">
        <v>1136</v>
      </c>
      <c r="L87" s="456">
        <v>1405</v>
      </c>
      <c r="M87" s="456">
        <v>1681</v>
      </c>
      <c r="N87" s="456">
        <v>1948</v>
      </c>
      <c r="O87" s="456">
        <v>2015</v>
      </c>
      <c r="P87" s="456">
        <v>2379</v>
      </c>
      <c r="Q87" s="456">
        <v>2791</v>
      </c>
      <c r="R87" s="456">
        <v>3234</v>
      </c>
      <c r="S87" s="456">
        <v>3547</v>
      </c>
      <c r="T87" s="456"/>
      <c r="U87" s="456">
        <f t="shared" si="8"/>
        <v>618</v>
      </c>
      <c r="V87" s="456">
        <f t="shared" si="9"/>
        <v>2929</v>
      </c>
    </row>
    <row r="88" spans="3:22">
      <c r="C88" s="456" t="str">
        <f t="shared" si="5"/>
        <v>JAPANLiquitex</v>
      </c>
      <c r="D88" s="456" t="str">
        <f t="shared" si="6"/>
        <v>JAPAN</v>
      </c>
      <c r="E88" s="456" t="s">
        <v>160</v>
      </c>
      <c r="F88" s="456" t="str">
        <f t="shared" si="7"/>
        <v>Liquitex</v>
      </c>
      <c r="G88" s="456" t="s">
        <v>692</v>
      </c>
      <c r="H88" s="456">
        <v>134</v>
      </c>
      <c r="I88" s="456">
        <v>251</v>
      </c>
      <c r="J88" s="456">
        <v>515</v>
      </c>
      <c r="K88" s="456">
        <v>697</v>
      </c>
      <c r="L88" s="456">
        <v>851</v>
      </c>
      <c r="M88" s="456">
        <v>985</v>
      </c>
      <c r="N88" s="456">
        <v>1143</v>
      </c>
      <c r="O88" s="456">
        <v>1252</v>
      </c>
      <c r="P88" s="456">
        <v>1405</v>
      </c>
      <c r="Q88" s="456">
        <v>1577</v>
      </c>
      <c r="R88" s="456">
        <v>1771</v>
      </c>
      <c r="S88" s="456">
        <v>1898</v>
      </c>
      <c r="T88" s="456"/>
      <c r="U88" s="456">
        <f t="shared" si="8"/>
        <v>251</v>
      </c>
      <c r="V88" s="456">
        <f t="shared" si="9"/>
        <v>1647</v>
      </c>
    </row>
    <row r="89" spans="3:22">
      <c r="C89" s="456" t="str">
        <f t="shared" si="5"/>
        <v>JAPANWinsor &amp; Newton</v>
      </c>
      <c r="D89" s="456" t="str">
        <f t="shared" si="6"/>
        <v>JAPAN</v>
      </c>
      <c r="E89" s="456" t="s">
        <v>160</v>
      </c>
      <c r="F89" s="456" t="str">
        <f t="shared" si="7"/>
        <v>Winsor &amp; Newton</v>
      </c>
      <c r="G89" s="456" t="s">
        <v>693</v>
      </c>
      <c r="H89" s="456">
        <v>54</v>
      </c>
      <c r="I89" s="456">
        <v>99</v>
      </c>
      <c r="J89" s="456">
        <v>180</v>
      </c>
      <c r="K89" s="456">
        <v>241</v>
      </c>
      <c r="L89" s="456">
        <v>304</v>
      </c>
      <c r="M89" s="456">
        <v>368</v>
      </c>
      <c r="N89" s="456">
        <v>429</v>
      </c>
      <c r="O89" s="456">
        <v>478</v>
      </c>
      <c r="P89" s="456">
        <v>539</v>
      </c>
      <c r="Q89" s="456">
        <v>621</v>
      </c>
      <c r="R89" s="456">
        <v>700</v>
      </c>
      <c r="S89" s="456">
        <v>768</v>
      </c>
      <c r="T89" s="456"/>
      <c r="U89" s="456">
        <f t="shared" si="8"/>
        <v>99</v>
      </c>
      <c r="V89" s="456">
        <f t="shared" si="9"/>
        <v>669</v>
      </c>
    </row>
    <row r="90" spans="3:22">
      <c r="C90" s="456" t="str">
        <f t="shared" si="5"/>
        <v>JAPANReeves</v>
      </c>
      <c r="D90" s="456" t="str">
        <f t="shared" si="6"/>
        <v>JAPAN</v>
      </c>
      <c r="E90" s="456" t="s">
        <v>160</v>
      </c>
      <c r="F90" s="456" t="str">
        <f t="shared" si="7"/>
        <v>Reeves</v>
      </c>
      <c r="G90" s="456" t="s">
        <v>694</v>
      </c>
      <c r="H90" s="456"/>
      <c r="I90" s="456"/>
      <c r="J90" s="456"/>
      <c r="K90" s="456"/>
      <c r="L90" s="456"/>
      <c r="M90" s="456"/>
      <c r="N90" s="456"/>
      <c r="O90" s="456"/>
      <c r="P90" s="456"/>
      <c r="Q90" s="456"/>
      <c r="R90" s="456"/>
      <c r="S90" s="456"/>
      <c r="T90" s="456"/>
      <c r="U90" s="456">
        <f t="shared" si="8"/>
        <v>0</v>
      </c>
      <c r="V90" s="456">
        <f t="shared" si="9"/>
        <v>0</v>
      </c>
    </row>
    <row r="91" spans="3:22">
      <c r="C91" s="456" t="str">
        <f t="shared" si="5"/>
        <v>JAPANL&amp;B</v>
      </c>
      <c r="D91" s="456" t="str">
        <f t="shared" si="6"/>
        <v>JAPAN</v>
      </c>
      <c r="E91" s="456" t="s">
        <v>160</v>
      </c>
      <c r="F91" s="456" t="str">
        <f t="shared" si="7"/>
        <v>L&amp;B</v>
      </c>
      <c r="G91" s="456" t="s">
        <v>695</v>
      </c>
      <c r="H91" s="456">
        <v>10</v>
      </c>
      <c r="I91" s="456">
        <v>20</v>
      </c>
      <c r="J91" s="456">
        <v>41</v>
      </c>
      <c r="K91" s="456">
        <v>57</v>
      </c>
      <c r="L91" s="456">
        <v>75</v>
      </c>
      <c r="M91" s="456">
        <v>89</v>
      </c>
      <c r="N91" s="456">
        <v>102</v>
      </c>
      <c r="O91" s="456">
        <v>115</v>
      </c>
      <c r="P91" s="456">
        <v>129</v>
      </c>
      <c r="Q91" s="456">
        <v>144</v>
      </c>
      <c r="R91" s="456">
        <v>159</v>
      </c>
      <c r="S91" s="456">
        <v>171</v>
      </c>
      <c r="T91" s="456"/>
      <c r="U91" s="456">
        <f t="shared" si="8"/>
        <v>20</v>
      </c>
      <c r="V91" s="456">
        <f t="shared" si="9"/>
        <v>151</v>
      </c>
    </row>
    <row r="92" spans="3:22">
      <c r="C92" s="456" t="str">
        <f t="shared" si="5"/>
        <v>JAPANConte a Paris</v>
      </c>
      <c r="D92" s="456" t="str">
        <f t="shared" si="6"/>
        <v>JAPAN</v>
      </c>
      <c r="E92" s="456" t="s">
        <v>160</v>
      </c>
      <c r="F92" s="456" t="str">
        <f t="shared" si="7"/>
        <v>Conte a Paris</v>
      </c>
      <c r="G92" s="456" t="s">
        <v>696</v>
      </c>
      <c r="H92" s="456"/>
      <c r="I92" s="456"/>
      <c r="J92" s="456"/>
      <c r="K92" s="456"/>
      <c r="L92" s="456"/>
      <c r="M92" s="456"/>
      <c r="N92" s="456"/>
      <c r="O92" s="456"/>
      <c r="P92" s="456"/>
      <c r="Q92" s="456"/>
      <c r="R92" s="456"/>
      <c r="S92" s="456"/>
      <c r="T92" s="456"/>
      <c r="U92" s="456">
        <f t="shared" si="8"/>
        <v>0</v>
      </c>
      <c r="V92" s="456">
        <f t="shared" si="9"/>
        <v>0</v>
      </c>
    </row>
    <row r="93" spans="3:22">
      <c r="C93" s="456" t="str">
        <f t="shared" si="5"/>
        <v>JAPANSnazaroo</v>
      </c>
      <c r="D93" s="456" t="str">
        <f t="shared" si="6"/>
        <v>JAPAN</v>
      </c>
      <c r="E93" s="456" t="s">
        <v>160</v>
      </c>
      <c r="F93" s="456" t="str">
        <f t="shared" si="7"/>
        <v>Snazaroo</v>
      </c>
      <c r="G93" s="456" t="s">
        <v>697</v>
      </c>
      <c r="H93" s="456"/>
      <c r="I93" s="456"/>
      <c r="J93" s="456"/>
      <c r="K93" s="456"/>
      <c r="L93" s="456"/>
      <c r="M93" s="456"/>
      <c r="N93" s="456"/>
      <c r="O93" s="456"/>
      <c r="P93" s="456"/>
      <c r="Q93" s="456"/>
      <c r="R93" s="456"/>
      <c r="S93" s="456"/>
      <c r="T93" s="456"/>
      <c r="U93" s="456">
        <f t="shared" si="8"/>
        <v>0</v>
      </c>
      <c r="V93" s="456">
        <f t="shared" si="9"/>
        <v>0</v>
      </c>
    </row>
    <row r="94" spans="3:22">
      <c r="C94" s="456" t="str">
        <f t="shared" si="5"/>
        <v>JAPANLetraset</v>
      </c>
      <c r="D94" s="456" t="str">
        <f t="shared" si="6"/>
        <v>JAPAN</v>
      </c>
      <c r="E94" s="456" t="s">
        <v>160</v>
      </c>
      <c r="F94" s="456" t="str">
        <f t="shared" si="7"/>
        <v>Letraset</v>
      </c>
      <c r="G94" s="456" t="s">
        <v>698</v>
      </c>
      <c r="H94" s="456"/>
      <c r="I94" s="456"/>
      <c r="J94" s="456"/>
      <c r="K94" s="456"/>
      <c r="L94" s="456"/>
      <c r="M94" s="456"/>
      <c r="N94" s="456"/>
      <c r="O94" s="456"/>
      <c r="P94" s="456"/>
      <c r="Q94" s="456"/>
      <c r="R94" s="456"/>
      <c r="S94" s="456"/>
      <c r="T94" s="456"/>
      <c r="U94" s="456">
        <f t="shared" si="8"/>
        <v>0</v>
      </c>
      <c r="V94" s="456">
        <f t="shared" si="9"/>
        <v>0</v>
      </c>
    </row>
    <row r="95" spans="3:22">
      <c r="C95" s="456" t="str">
        <f t="shared" si="5"/>
        <v>JAPANOther</v>
      </c>
      <c r="D95" s="456" t="str">
        <f t="shared" si="6"/>
        <v>JAPAN</v>
      </c>
      <c r="E95" s="456" t="s">
        <v>160</v>
      </c>
      <c r="F95" s="456" t="str">
        <f t="shared" si="7"/>
        <v>Other</v>
      </c>
      <c r="G95" s="456" t="s">
        <v>699</v>
      </c>
      <c r="H95" s="456">
        <v>150</v>
      </c>
      <c r="I95" s="456">
        <v>276</v>
      </c>
      <c r="J95" s="456">
        <v>588</v>
      </c>
      <c r="K95" s="456">
        <v>758</v>
      </c>
      <c r="L95" s="456">
        <v>899</v>
      </c>
      <c r="M95" s="456">
        <v>1015</v>
      </c>
      <c r="N95" s="456">
        <v>1163</v>
      </c>
      <c r="O95" s="456">
        <v>1293</v>
      </c>
      <c r="P95" s="456">
        <v>1436</v>
      </c>
      <c r="Q95" s="456">
        <v>1591</v>
      </c>
      <c r="R95" s="456">
        <v>1739</v>
      </c>
      <c r="S95" s="456">
        <v>1904</v>
      </c>
      <c r="T95" s="456"/>
      <c r="U95" s="456">
        <f t="shared" si="8"/>
        <v>276</v>
      </c>
      <c r="V95" s="456">
        <f t="shared" si="9"/>
        <v>1628</v>
      </c>
    </row>
    <row r="96" spans="3:22">
      <c r="C96" s="456" t="str">
        <f t="shared" si="5"/>
        <v>JAPANTotal</v>
      </c>
      <c r="D96" s="456" t="str">
        <f t="shared" si="6"/>
        <v>JAPAN</v>
      </c>
      <c r="E96" s="456" t="s">
        <v>160</v>
      </c>
      <c r="F96" s="456" t="str">
        <f t="shared" si="7"/>
        <v>Total</v>
      </c>
      <c r="G96" s="456" t="s">
        <v>700</v>
      </c>
      <c r="H96" s="456">
        <v>349</v>
      </c>
      <c r="I96" s="456">
        <v>646</v>
      </c>
      <c r="J96" s="456">
        <v>1324</v>
      </c>
      <c r="K96" s="456">
        <v>1753</v>
      </c>
      <c r="L96" s="456">
        <v>2129</v>
      </c>
      <c r="M96" s="456">
        <v>2457</v>
      </c>
      <c r="N96" s="456">
        <v>2838</v>
      </c>
      <c r="O96" s="456">
        <v>3138</v>
      </c>
      <c r="P96" s="456">
        <v>3509</v>
      </c>
      <c r="Q96" s="456">
        <v>3933</v>
      </c>
      <c r="R96" s="456">
        <v>4370</v>
      </c>
      <c r="S96" s="456">
        <v>4742</v>
      </c>
      <c r="T96" s="456"/>
      <c r="U96" s="456">
        <f t="shared" si="8"/>
        <v>646</v>
      </c>
      <c r="V96" s="456">
        <f t="shared" si="9"/>
        <v>4096</v>
      </c>
    </row>
    <row r="97" spans="3:22">
      <c r="C97" s="456" t="str">
        <f t="shared" si="5"/>
        <v>LATIN AMERICA EXPLiquitex</v>
      </c>
      <c r="D97" s="456" t="str">
        <f t="shared" si="6"/>
        <v>LATIN AMERICA EXP</v>
      </c>
      <c r="E97" s="456" t="s">
        <v>565</v>
      </c>
      <c r="F97" s="456" t="str">
        <f t="shared" si="7"/>
        <v>Liquitex</v>
      </c>
      <c r="G97" s="456" t="s">
        <v>692</v>
      </c>
      <c r="H97" s="456">
        <v>5</v>
      </c>
      <c r="I97" s="456">
        <v>11</v>
      </c>
      <c r="J97" s="456">
        <v>16</v>
      </c>
      <c r="K97" s="456">
        <v>21</v>
      </c>
      <c r="L97" s="456">
        <v>26</v>
      </c>
      <c r="M97" s="456">
        <v>31</v>
      </c>
      <c r="N97" s="456">
        <v>37</v>
      </c>
      <c r="O97" s="456">
        <v>42</v>
      </c>
      <c r="P97" s="456">
        <v>47</v>
      </c>
      <c r="Q97" s="456">
        <v>53</v>
      </c>
      <c r="R97" s="456">
        <v>58</v>
      </c>
      <c r="S97" s="456">
        <v>63</v>
      </c>
      <c r="T97" s="456"/>
      <c r="U97" s="456">
        <f t="shared" si="8"/>
        <v>11</v>
      </c>
      <c r="V97" s="456">
        <f t="shared" si="9"/>
        <v>52</v>
      </c>
    </row>
    <row r="98" spans="3:22">
      <c r="C98" s="456" t="str">
        <f t="shared" si="5"/>
        <v>LATIN AMERICA EXPWinsor &amp; Newton</v>
      </c>
      <c r="D98" s="456" t="str">
        <f t="shared" si="6"/>
        <v>LATIN AMERICA EXP</v>
      </c>
      <c r="E98" s="456" t="s">
        <v>565</v>
      </c>
      <c r="F98" s="456" t="str">
        <f t="shared" si="7"/>
        <v>Winsor &amp; Newton</v>
      </c>
      <c r="G98" s="456" t="s">
        <v>693</v>
      </c>
      <c r="H98" s="456">
        <v>91</v>
      </c>
      <c r="I98" s="456">
        <v>182</v>
      </c>
      <c r="J98" s="456">
        <v>273</v>
      </c>
      <c r="K98" s="456">
        <v>364</v>
      </c>
      <c r="L98" s="456">
        <v>456</v>
      </c>
      <c r="M98" s="456">
        <v>548</v>
      </c>
      <c r="N98" s="456">
        <v>640</v>
      </c>
      <c r="O98" s="456">
        <v>730</v>
      </c>
      <c r="P98" s="456">
        <v>823</v>
      </c>
      <c r="Q98" s="456">
        <v>914</v>
      </c>
      <c r="R98" s="456">
        <v>1006</v>
      </c>
      <c r="S98" s="456">
        <v>1097</v>
      </c>
      <c r="T98" s="456"/>
      <c r="U98" s="456">
        <f t="shared" si="8"/>
        <v>182</v>
      </c>
      <c r="V98" s="456">
        <f t="shared" si="9"/>
        <v>915</v>
      </c>
    </row>
    <row r="99" spans="3:22">
      <c r="C99" s="456" t="str">
        <f t="shared" si="5"/>
        <v>LATIN AMERICA EXPReeves</v>
      </c>
      <c r="D99" s="456" t="str">
        <f t="shared" si="6"/>
        <v>LATIN AMERICA EXP</v>
      </c>
      <c r="E99" s="456" t="s">
        <v>565</v>
      </c>
      <c r="F99" s="456" t="str">
        <f t="shared" si="7"/>
        <v>Reeves</v>
      </c>
      <c r="G99" s="456" t="s">
        <v>694</v>
      </c>
      <c r="H99" s="456">
        <v>4</v>
      </c>
      <c r="I99" s="456">
        <v>7</v>
      </c>
      <c r="J99" s="456">
        <v>11</v>
      </c>
      <c r="K99" s="456">
        <v>14</v>
      </c>
      <c r="L99" s="456">
        <v>18</v>
      </c>
      <c r="M99" s="456">
        <v>22</v>
      </c>
      <c r="N99" s="456">
        <v>26</v>
      </c>
      <c r="O99" s="456">
        <v>29</v>
      </c>
      <c r="P99" s="456">
        <v>33</v>
      </c>
      <c r="Q99" s="456">
        <v>37</v>
      </c>
      <c r="R99" s="456">
        <v>40</v>
      </c>
      <c r="S99" s="456">
        <v>44</v>
      </c>
      <c r="T99" s="456"/>
      <c r="U99" s="456">
        <f t="shared" si="8"/>
        <v>7</v>
      </c>
      <c r="V99" s="456">
        <f t="shared" si="9"/>
        <v>37</v>
      </c>
    </row>
    <row r="100" spans="3:22">
      <c r="C100" s="456" t="str">
        <f t="shared" si="5"/>
        <v>LATIN AMERICA EXPL&amp;B</v>
      </c>
      <c r="D100" s="456" t="str">
        <f t="shared" si="6"/>
        <v>LATIN AMERICA EXP</v>
      </c>
      <c r="E100" s="456" t="s">
        <v>565</v>
      </c>
      <c r="F100" s="456" t="str">
        <f t="shared" si="7"/>
        <v>L&amp;B</v>
      </c>
      <c r="G100" s="456" t="s">
        <v>695</v>
      </c>
      <c r="H100" s="456">
        <v>12</v>
      </c>
      <c r="I100" s="456">
        <v>24</v>
      </c>
      <c r="J100" s="456">
        <v>35</v>
      </c>
      <c r="K100" s="456">
        <v>46</v>
      </c>
      <c r="L100" s="456">
        <v>62</v>
      </c>
      <c r="M100" s="456">
        <v>77</v>
      </c>
      <c r="N100" s="456">
        <v>91</v>
      </c>
      <c r="O100" s="456">
        <v>101</v>
      </c>
      <c r="P100" s="456">
        <v>117</v>
      </c>
      <c r="Q100" s="456">
        <v>131</v>
      </c>
      <c r="R100" s="456">
        <v>143</v>
      </c>
      <c r="S100" s="456">
        <v>156</v>
      </c>
      <c r="T100" s="456"/>
      <c r="U100" s="456">
        <f t="shared" si="8"/>
        <v>24</v>
      </c>
      <c r="V100" s="456">
        <f t="shared" si="9"/>
        <v>132</v>
      </c>
    </row>
    <row r="101" spans="3:22">
      <c r="C101" s="456" t="str">
        <f t="shared" si="5"/>
        <v>LATIN AMERICA EXPConte a Paris</v>
      </c>
      <c r="D101" s="456" t="str">
        <f t="shared" si="6"/>
        <v>LATIN AMERICA EXP</v>
      </c>
      <c r="E101" s="456" t="s">
        <v>565</v>
      </c>
      <c r="F101" s="456" t="str">
        <f t="shared" si="7"/>
        <v>Conte a Paris</v>
      </c>
      <c r="G101" s="456" t="s">
        <v>696</v>
      </c>
      <c r="H101" s="456">
        <v>7</v>
      </c>
      <c r="I101" s="456">
        <v>14</v>
      </c>
      <c r="J101" s="456">
        <v>21</v>
      </c>
      <c r="K101" s="456">
        <v>28</v>
      </c>
      <c r="L101" s="456">
        <v>35</v>
      </c>
      <c r="M101" s="456">
        <v>43</v>
      </c>
      <c r="N101" s="456">
        <v>51</v>
      </c>
      <c r="O101" s="456">
        <v>57</v>
      </c>
      <c r="P101" s="456">
        <v>65</v>
      </c>
      <c r="Q101" s="456">
        <v>73</v>
      </c>
      <c r="R101" s="456">
        <v>80</v>
      </c>
      <c r="S101" s="456">
        <v>87</v>
      </c>
      <c r="T101" s="456"/>
      <c r="U101" s="456">
        <f t="shared" si="8"/>
        <v>14</v>
      </c>
      <c r="V101" s="456">
        <f t="shared" si="9"/>
        <v>73</v>
      </c>
    </row>
    <row r="102" spans="3:22">
      <c r="C102" s="456" t="str">
        <f t="shared" si="5"/>
        <v>LATIN AMERICA EXPSnazaroo</v>
      </c>
      <c r="D102" s="456" t="str">
        <f t="shared" si="6"/>
        <v>LATIN AMERICA EXP</v>
      </c>
      <c r="E102" s="456" t="s">
        <v>565</v>
      </c>
      <c r="F102" s="456" t="str">
        <f t="shared" si="7"/>
        <v>Snazaroo</v>
      </c>
      <c r="G102" s="456" t="s">
        <v>697</v>
      </c>
      <c r="H102" s="456">
        <v>1</v>
      </c>
      <c r="I102" s="456">
        <v>2</v>
      </c>
      <c r="J102" s="456">
        <v>4</v>
      </c>
      <c r="K102" s="456">
        <v>5</v>
      </c>
      <c r="L102" s="456">
        <v>6</v>
      </c>
      <c r="M102" s="456">
        <v>7</v>
      </c>
      <c r="N102" s="456">
        <v>8</v>
      </c>
      <c r="O102" s="456">
        <v>9</v>
      </c>
      <c r="P102" s="456">
        <v>11</v>
      </c>
      <c r="Q102" s="456">
        <v>12</v>
      </c>
      <c r="R102" s="456">
        <v>13</v>
      </c>
      <c r="S102" s="456">
        <v>14</v>
      </c>
      <c r="T102" s="456"/>
      <c r="U102" s="456">
        <f t="shared" si="8"/>
        <v>2</v>
      </c>
      <c r="V102" s="456">
        <f t="shared" si="9"/>
        <v>12</v>
      </c>
    </row>
    <row r="103" spans="3:22">
      <c r="C103" s="456" t="str">
        <f t="shared" si="5"/>
        <v>LATIN AMERICA EXPLetraset</v>
      </c>
      <c r="D103" s="456" t="str">
        <f t="shared" si="6"/>
        <v>LATIN AMERICA EXP</v>
      </c>
      <c r="E103" s="456" t="s">
        <v>565</v>
      </c>
      <c r="F103" s="456" t="str">
        <f t="shared" si="7"/>
        <v>Letraset</v>
      </c>
      <c r="G103" s="456" t="s">
        <v>698</v>
      </c>
      <c r="H103" s="456">
        <v>1</v>
      </c>
      <c r="I103" s="456">
        <v>3</v>
      </c>
      <c r="J103" s="456">
        <v>4</v>
      </c>
      <c r="K103" s="456">
        <v>5</v>
      </c>
      <c r="L103" s="456">
        <v>6</v>
      </c>
      <c r="M103" s="456">
        <v>8</v>
      </c>
      <c r="N103" s="456">
        <v>9</v>
      </c>
      <c r="O103" s="456">
        <v>10</v>
      </c>
      <c r="P103" s="456">
        <v>11</v>
      </c>
      <c r="Q103" s="456">
        <v>13</v>
      </c>
      <c r="R103" s="456">
        <v>14</v>
      </c>
      <c r="S103" s="456">
        <v>15</v>
      </c>
      <c r="T103" s="456"/>
      <c r="U103" s="456">
        <f t="shared" si="8"/>
        <v>3</v>
      </c>
      <c r="V103" s="456">
        <f t="shared" si="9"/>
        <v>12</v>
      </c>
    </row>
    <row r="104" spans="3:22">
      <c r="C104" s="456" t="str">
        <f t="shared" si="5"/>
        <v>LATIN AMERICA EXPOther</v>
      </c>
      <c r="D104" s="456" t="str">
        <f t="shared" si="6"/>
        <v>LATIN AMERICA EXP</v>
      </c>
      <c r="E104" s="456" t="s">
        <v>565</v>
      </c>
      <c r="F104" s="456" t="str">
        <f t="shared" si="7"/>
        <v>Other</v>
      </c>
      <c r="G104" s="456" t="s">
        <v>699</v>
      </c>
      <c r="H104" s="456"/>
      <c r="I104" s="456"/>
      <c r="J104" s="456"/>
      <c r="K104" s="456"/>
      <c r="L104" s="456"/>
      <c r="M104" s="456"/>
      <c r="N104" s="456"/>
      <c r="O104" s="456"/>
      <c r="P104" s="456"/>
      <c r="Q104" s="456"/>
      <c r="R104" s="456"/>
      <c r="S104" s="456"/>
      <c r="T104" s="456"/>
      <c r="U104" s="456">
        <f t="shared" si="8"/>
        <v>0</v>
      </c>
      <c r="V104" s="456">
        <f t="shared" si="9"/>
        <v>0</v>
      </c>
    </row>
    <row r="105" spans="3:22">
      <c r="C105" s="456" t="str">
        <f t="shared" si="5"/>
        <v>LATIN AMERICA EXPTotal</v>
      </c>
      <c r="D105" s="456" t="str">
        <f t="shared" si="6"/>
        <v>LATIN AMERICA EXP</v>
      </c>
      <c r="E105" s="456" t="s">
        <v>565</v>
      </c>
      <c r="F105" s="456" t="str">
        <f t="shared" si="7"/>
        <v>Total</v>
      </c>
      <c r="G105" s="456" t="s">
        <v>700</v>
      </c>
      <c r="H105" s="456">
        <v>121</v>
      </c>
      <c r="I105" s="456">
        <v>243</v>
      </c>
      <c r="J105" s="456">
        <v>363</v>
      </c>
      <c r="K105" s="456">
        <v>483</v>
      </c>
      <c r="L105" s="456">
        <v>610</v>
      </c>
      <c r="M105" s="456">
        <v>736</v>
      </c>
      <c r="N105" s="456">
        <v>861</v>
      </c>
      <c r="O105" s="456">
        <v>980</v>
      </c>
      <c r="P105" s="456">
        <v>1106</v>
      </c>
      <c r="Q105" s="456">
        <v>1231</v>
      </c>
      <c r="R105" s="456">
        <v>1353</v>
      </c>
      <c r="S105" s="456">
        <v>1476</v>
      </c>
      <c r="T105" s="456"/>
      <c r="U105" s="456">
        <f t="shared" si="8"/>
        <v>243</v>
      </c>
      <c r="V105" s="456">
        <f t="shared" si="9"/>
        <v>1233</v>
      </c>
    </row>
    <row r="106" spans="3:22">
      <c r="C106" s="456" t="str">
        <f t="shared" si="5"/>
        <v>MEA EXPLiquitex</v>
      </c>
      <c r="D106" s="456" t="str">
        <f t="shared" si="6"/>
        <v>MEA EXP</v>
      </c>
      <c r="E106" s="456" t="s">
        <v>566</v>
      </c>
      <c r="F106" s="456" t="str">
        <f t="shared" si="7"/>
        <v>Liquitex</v>
      </c>
      <c r="G106" s="456" t="s">
        <v>692</v>
      </c>
      <c r="H106" s="456">
        <v>16</v>
      </c>
      <c r="I106" s="456">
        <v>32</v>
      </c>
      <c r="J106" s="456">
        <v>48</v>
      </c>
      <c r="K106" s="456">
        <v>64</v>
      </c>
      <c r="L106" s="456">
        <v>82</v>
      </c>
      <c r="M106" s="456">
        <v>100</v>
      </c>
      <c r="N106" s="456">
        <v>117</v>
      </c>
      <c r="O106" s="456">
        <v>132</v>
      </c>
      <c r="P106" s="456">
        <v>150</v>
      </c>
      <c r="Q106" s="456">
        <v>168</v>
      </c>
      <c r="R106" s="456">
        <v>184</v>
      </c>
      <c r="S106" s="456">
        <v>201</v>
      </c>
      <c r="T106" s="456"/>
      <c r="U106" s="456">
        <f t="shared" si="8"/>
        <v>32</v>
      </c>
      <c r="V106" s="456">
        <f t="shared" si="9"/>
        <v>169</v>
      </c>
    </row>
    <row r="107" spans="3:22">
      <c r="C107" s="456" t="str">
        <f t="shared" si="5"/>
        <v>MEA EXPWinsor &amp; Newton</v>
      </c>
      <c r="D107" s="456" t="str">
        <f t="shared" si="6"/>
        <v>MEA EXP</v>
      </c>
      <c r="E107" s="456" t="s">
        <v>566</v>
      </c>
      <c r="F107" s="456" t="str">
        <f t="shared" si="7"/>
        <v>Winsor &amp; Newton</v>
      </c>
      <c r="G107" s="456" t="s">
        <v>693</v>
      </c>
      <c r="H107" s="456">
        <v>156</v>
      </c>
      <c r="I107" s="456">
        <v>312</v>
      </c>
      <c r="J107" s="456">
        <v>467</v>
      </c>
      <c r="K107" s="456">
        <v>623</v>
      </c>
      <c r="L107" s="456">
        <v>782</v>
      </c>
      <c r="M107" s="456">
        <v>940</v>
      </c>
      <c r="N107" s="456">
        <v>1098</v>
      </c>
      <c r="O107" s="456">
        <v>1253</v>
      </c>
      <c r="P107" s="456">
        <v>1412</v>
      </c>
      <c r="Q107" s="456">
        <v>1570</v>
      </c>
      <c r="R107" s="456">
        <v>1726</v>
      </c>
      <c r="S107" s="456">
        <v>1888</v>
      </c>
      <c r="T107" s="456"/>
      <c r="U107" s="456">
        <f t="shared" si="8"/>
        <v>312</v>
      </c>
      <c r="V107" s="456">
        <f t="shared" si="9"/>
        <v>1576</v>
      </c>
    </row>
    <row r="108" spans="3:22">
      <c r="C108" s="456" t="str">
        <f t="shared" si="5"/>
        <v>MEA EXPReeves</v>
      </c>
      <c r="D108" s="456" t="str">
        <f t="shared" si="6"/>
        <v>MEA EXP</v>
      </c>
      <c r="E108" s="456" t="s">
        <v>566</v>
      </c>
      <c r="F108" s="456" t="str">
        <f t="shared" si="7"/>
        <v>Reeves</v>
      </c>
      <c r="G108" s="456" t="s">
        <v>694</v>
      </c>
      <c r="H108" s="456">
        <v>11</v>
      </c>
      <c r="I108" s="456">
        <v>21</v>
      </c>
      <c r="J108" s="456">
        <v>32</v>
      </c>
      <c r="K108" s="456">
        <v>43</v>
      </c>
      <c r="L108" s="456">
        <v>53</v>
      </c>
      <c r="M108" s="456">
        <v>64</v>
      </c>
      <c r="N108" s="456">
        <v>75</v>
      </c>
      <c r="O108" s="456">
        <v>86</v>
      </c>
      <c r="P108" s="456">
        <v>96</v>
      </c>
      <c r="Q108" s="456">
        <v>107</v>
      </c>
      <c r="R108" s="456">
        <v>118</v>
      </c>
      <c r="S108" s="456">
        <v>128</v>
      </c>
      <c r="T108" s="456"/>
      <c r="U108" s="456">
        <f t="shared" si="8"/>
        <v>21</v>
      </c>
      <c r="V108" s="456">
        <f t="shared" si="9"/>
        <v>107</v>
      </c>
    </row>
    <row r="109" spans="3:22">
      <c r="C109" s="456" t="str">
        <f t="shared" si="5"/>
        <v>MEA EXPL&amp;B</v>
      </c>
      <c r="D109" s="456" t="str">
        <f t="shared" si="6"/>
        <v>MEA EXP</v>
      </c>
      <c r="E109" s="456" t="s">
        <v>566</v>
      </c>
      <c r="F109" s="456" t="str">
        <f t="shared" si="7"/>
        <v>L&amp;B</v>
      </c>
      <c r="G109" s="456" t="s">
        <v>695</v>
      </c>
      <c r="H109" s="456">
        <v>50</v>
      </c>
      <c r="I109" s="456">
        <v>101</v>
      </c>
      <c r="J109" s="456">
        <v>147</v>
      </c>
      <c r="K109" s="456">
        <v>192</v>
      </c>
      <c r="L109" s="456">
        <v>264</v>
      </c>
      <c r="M109" s="456">
        <v>336</v>
      </c>
      <c r="N109" s="456">
        <v>400</v>
      </c>
      <c r="O109" s="456">
        <v>440</v>
      </c>
      <c r="P109" s="456">
        <v>513</v>
      </c>
      <c r="Q109" s="456">
        <v>577</v>
      </c>
      <c r="R109" s="456">
        <v>631</v>
      </c>
      <c r="S109" s="456">
        <v>689</v>
      </c>
      <c r="T109" s="456"/>
      <c r="U109" s="456">
        <f t="shared" si="8"/>
        <v>101</v>
      </c>
      <c r="V109" s="456">
        <f t="shared" si="9"/>
        <v>588</v>
      </c>
    </row>
    <row r="110" spans="3:22">
      <c r="C110" s="456" t="str">
        <f t="shared" si="5"/>
        <v>MEA EXPConte a Paris</v>
      </c>
      <c r="D110" s="456" t="str">
        <f t="shared" si="6"/>
        <v>MEA EXP</v>
      </c>
      <c r="E110" s="456" t="s">
        <v>566</v>
      </c>
      <c r="F110" s="456" t="str">
        <f t="shared" si="7"/>
        <v>Conte a Paris</v>
      </c>
      <c r="G110" s="456" t="s">
        <v>696</v>
      </c>
      <c r="H110" s="456">
        <v>6</v>
      </c>
      <c r="I110" s="456">
        <v>13</v>
      </c>
      <c r="J110" s="456">
        <v>19</v>
      </c>
      <c r="K110" s="456">
        <v>25</v>
      </c>
      <c r="L110" s="456">
        <v>32</v>
      </c>
      <c r="M110" s="456">
        <v>40</v>
      </c>
      <c r="N110" s="456">
        <v>47</v>
      </c>
      <c r="O110" s="456">
        <v>52</v>
      </c>
      <c r="P110" s="456">
        <v>60</v>
      </c>
      <c r="Q110" s="456">
        <v>67</v>
      </c>
      <c r="R110" s="456">
        <v>73</v>
      </c>
      <c r="S110" s="456">
        <v>80</v>
      </c>
      <c r="T110" s="456"/>
      <c r="U110" s="456">
        <f t="shared" si="8"/>
        <v>13</v>
      </c>
      <c r="V110" s="456">
        <f t="shared" si="9"/>
        <v>67</v>
      </c>
    </row>
    <row r="111" spans="3:22">
      <c r="C111" s="456" t="str">
        <f t="shared" si="5"/>
        <v>MEA EXPSnazaroo</v>
      </c>
      <c r="D111" s="456" t="str">
        <f t="shared" si="6"/>
        <v>MEA EXP</v>
      </c>
      <c r="E111" s="456" t="s">
        <v>566</v>
      </c>
      <c r="F111" s="456" t="str">
        <f t="shared" si="7"/>
        <v>Snazaroo</v>
      </c>
      <c r="G111" s="456" t="s">
        <v>697</v>
      </c>
      <c r="H111" s="456">
        <v>9</v>
      </c>
      <c r="I111" s="456">
        <v>17</v>
      </c>
      <c r="J111" s="456">
        <v>25</v>
      </c>
      <c r="K111" s="456">
        <v>34</v>
      </c>
      <c r="L111" s="456">
        <v>43</v>
      </c>
      <c r="M111" s="456">
        <v>52</v>
      </c>
      <c r="N111" s="456">
        <v>61</v>
      </c>
      <c r="O111" s="456">
        <v>69</v>
      </c>
      <c r="P111" s="456">
        <v>79</v>
      </c>
      <c r="Q111" s="456">
        <v>88</v>
      </c>
      <c r="R111" s="456">
        <v>96</v>
      </c>
      <c r="S111" s="456">
        <v>105</v>
      </c>
      <c r="T111" s="456"/>
      <c r="U111" s="456">
        <f t="shared" si="8"/>
        <v>17</v>
      </c>
      <c r="V111" s="456">
        <f t="shared" si="9"/>
        <v>88</v>
      </c>
    </row>
    <row r="112" spans="3:22">
      <c r="C112" s="456" t="str">
        <f t="shared" si="5"/>
        <v>MEA EXPLetraset</v>
      </c>
      <c r="D112" s="456" t="str">
        <f t="shared" si="6"/>
        <v>MEA EXP</v>
      </c>
      <c r="E112" s="456" t="s">
        <v>566</v>
      </c>
      <c r="F112" s="456" t="str">
        <f t="shared" si="7"/>
        <v>Letraset</v>
      </c>
      <c r="G112" s="456" t="s">
        <v>698</v>
      </c>
      <c r="H112" s="456">
        <v>11</v>
      </c>
      <c r="I112" s="456">
        <v>21</v>
      </c>
      <c r="J112" s="456">
        <v>32</v>
      </c>
      <c r="K112" s="456">
        <v>43</v>
      </c>
      <c r="L112" s="456">
        <v>54</v>
      </c>
      <c r="M112" s="456">
        <v>65</v>
      </c>
      <c r="N112" s="456">
        <v>75</v>
      </c>
      <c r="O112" s="456">
        <v>86</v>
      </c>
      <c r="P112" s="456">
        <v>97</v>
      </c>
      <c r="Q112" s="456">
        <v>108</v>
      </c>
      <c r="R112" s="456">
        <v>119</v>
      </c>
      <c r="S112" s="456">
        <v>129</v>
      </c>
      <c r="T112" s="456"/>
      <c r="U112" s="456">
        <f t="shared" si="8"/>
        <v>21</v>
      </c>
      <c r="V112" s="456">
        <f t="shared" si="9"/>
        <v>108</v>
      </c>
    </row>
    <row r="113" spans="3:22">
      <c r="C113" s="456" t="str">
        <f t="shared" si="5"/>
        <v>MEA EXPOther</v>
      </c>
      <c r="D113" s="456" t="str">
        <f t="shared" si="6"/>
        <v>MEA EXP</v>
      </c>
      <c r="E113" s="456" t="s">
        <v>566</v>
      </c>
      <c r="F113" s="456" t="str">
        <f t="shared" si="7"/>
        <v>Other</v>
      </c>
      <c r="G113" s="456" t="s">
        <v>699</v>
      </c>
      <c r="H113" s="456">
        <v>0</v>
      </c>
      <c r="I113" s="456">
        <v>0</v>
      </c>
      <c r="J113" s="456">
        <v>0</v>
      </c>
      <c r="K113" s="456">
        <v>0</v>
      </c>
      <c r="L113" s="456">
        <v>0</v>
      </c>
      <c r="M113" s="456">
        <v>0</v>
      </c>
      <c r="N113" s="456">
        <v>0</v>
      </c>
      <c r="O113" s="456">
        <v>0</v>
      </c>
      <c r="P113" s="456">
        <v>0</v>
      </c>
      <c r="Q113" s="456">
        <v>0</v>
      </c>
      <c r="R113" s="456">
        <v>1</v>
      </c>
      <c r="S113" s="456">
        <v>1</v>
      </c>
      <c r="T113" s="456"/>
      <c r="U113" s="456">
        <f t="shared" si="8"/>
        <v>0</v>
      </c>
      <c r="V113" s="456">
        <f t="shared" si="9"/>
        <v>1</v>
      </c>
    </row>
    <row r="114" spans="3:22">
      <c r="C114" s="456" t="str">
        <f t="shared" si="5"/>
        <v>MEA EXPTotal</v>
      </c>
      <c r="D114" s="456" t="str">
        <f t="shared" si="6"/>
        <v>MEA EXP</v>
      </c>
      <c r="E114" s="456" t="s">
        <v>566</v>
      </c>
      <c r="F114" s="456" t="str">
        <f t="shared" si="7"/>
        <v>Total</v>
      </c>
      <c r="G114" s="456" t="s">
        <v>700</v>
      </c>
      <c r="H114" s="456">
        <v>258</v>
      </c>
      <c r="I114" s="456">
        <v>518</v>
      </c>
      <c r="J114" s="456">
        <v>771</v>
      </c>
      <c r="K114" s="456">
        <v>1023</v>
      </c>
      <c r="L114" s="456">
        <v>1310</v>
      </c>
      <c r="M114" s="456">
        <v>1597</v>
      </c>
      <c r="N114" s="456">
        <v>1874</v>
      </c>
      <c r="O114" s="456">
        <v>2120</v>
      </c>
      <c r="P114" s="456">
        <v>2407</v>
      </c>
      <c r="Q114" s="456">
        <v>2684</v>
      </c>
      <c r="R114" s="456">
        <v>2948</v>
      </c>
      <c r="S114" s="456">
        <v>3222</v>
      </c>
      <c r="T114" s="456"/>
      <c r="U114" s="456">
        <f t="shared" si="8"/>
        <v>518</v>
      </c>
      <c r="V114" s="456">
        <f t="shared" si="9"/>
        <v>2704</v>
      </c>
    </row>
    <row r="115" spans="3:22">
      <c r="C115" s="456" t="str">
        <f t="shared" si="5"/>
        <v>NORDICSLiquitex</v>
      </c>
      <c r="D115" s="456" t="str">
        <f t="shared" si="6"/>
        <v>NORDICS</v>
      </c>
      <c r="E115" s="456" t="s">
        <v>159</v>
      </c>
      <c r="F115" s="456" t="str">
        <f t="shared" si="7"/>
        <v>Liquitex</v>
      </c>
      <c r="G115" s="456" t="s">
        <v>692</v>
      </c>
      <c r="H115" s="456">
        <v>40</v>
      </c>
      <c r="I115" s="456">
        <v>87</v>
      </c>
      <c r="J115" s="456">
        <v>132</v>
      </c>
      <c r="K115" s="456">
        <v>174</v>
      </c>
      <c r="L115" s="456">
        <v>213</v>
      </c>
      <c r="M115" s="456">
        <v>250</v>
      </c>
      <c r="N115" s="456">
        <v>286</v>
      </c>
      <c r="O115" s="456">
        <v>328</v>
      </c>
      <c r="P115" s="456">
        <v>385</v>
      </c>
      <c r="Q115" s="456">
        <v>441</v>
      </c>
      <c r="R115" s="456">
        <v>497</v>
      </c>
      <c r="S115" s="456">
        <v>537</v>
      </c>
      <c r="T115" s="456"/>
      <c r="U115" s="456">
        <f t="shared" si="8"/>
        <v>87</v>
      </c>
      <c r="V115" s="456">
        <f t="shared" si="9"/>
        <v>450</v>
      </c>
    </row>
    <row r="116" spans="3:22">
      <c r="C116" s="456" t="str">
        <f t="shared" si="5"/>
        <v>NORDICSWinsor &amp; Newton</v>
      </c>
      <c r="D116" s="456" t="str">
        <f t="shared" si="6"/>
        <v>NORDICS</v>
      </c>
      <c r="E116" s="456" t="s">
        <v>159</v>
      </c>
      <c r="F116" s="456" t="str">
        <f t="shared" si="7"/>
        <v>Winsor &amp; Newton</v>
      </c>
      <c r="G116" s="456" t="s">
        <v>693</v>
      </c>
      <c r="H116" s="456">
        <v>120</v>
      </c>
      <c r="I116" s="456">
        <v>261</v>
      </c>
      <c r="J116" s="456">
        <v>396</v>
      </c>
      <c r="K116" s="456">
        <v>522</v>
      </c>
      <c r="L116" s="456">
        <v>645</v>
      </c>
      <c r="M116" s="456">
        <v>762</v>
      </c>
      <c r="N116" s="456">
        <v>875</v>
      </c>
      <c r="O116" s="456">
        <v>1001</v>
      </c>
      <c r="P116" s="456">
        <v>1174</v>
      </c>
      <c r="Q116" s="456">
        <v>1344</v>
      </c>
      <c r="R116" s="456">
        <v>1511</v>
      </c>
      <c r="S116" s="456">
        <v>1634</v>
      </c>
      <c r="T116" s="456"/>
      <c r="U116" s="456">
        <f t="shared" si="8"/>
        <v>261</v>
      </c>
      <c r="V116" s="456">
        <f t="shared" si="9"/>
        <v>1373</v>
      </c>
    </row>
    <row r="117" spans="3:22">
      <c r="C117" s="456" t="str">
        <f t="shared" si="5"/>
        <v>NORDICSReeves</v>
      </c>
      <c r="D117" s="456" t="str">
        <f t="shared" si="6"/>
        <v>NORDICS</v>
      </c>
      <c r="E117" s="456" t="s">
        <v>159</v>
      </c>
      <c r="F117" s="456" t="str">
        <f t="shared" si="7"/>
        <v>Reeves</v>
      </c>
      <c r="G117" s="456" t="s">
        <v>694</v>
      </c>
      <c r="H117" s="456">
        <v>30</v>
      </c>
      <c r="I117" s="456">
        <v>66</v>
      </c>
      <c r="J117" s="456">
        <v>99</v>
      </c>
      <c r="K117" s="456">
        <v>131</v>
      </c>
      <c r="L117" s="456">
        <v>162</v>
      </c>
      <c r="M117" s="456">
        <v>193</v>
      </c>
      <c r="N117" s="456">
        <v>222</v>
      </c>
      <c r="O117" s="456">
        <v>253</v>
      </c>
      <c r="P117" s="456">
        <v>297</v>
      </c>
      <c r="Q117" s="456">
        <v>339</v>
      </c>
      <c r="R117" s="456">
        <v>381</v>
      </c>
      <c r="S117" s="456">
        <v>412</v>
      </c>
      <c r="T117" s="456"/>
      <c r="U117" s="456">
        <f t="shared" si="8"/>
        <v>66</v>
      </c>
      <c r="V117" s="456">
        <f t="shared" si="9"/>
        <v>346</v>
      </c>
    </row>
    <row r="118" spans="3:22">
      <c r="C118" s="456" t="str">
        <f t="shared" si="5"/>
        <v>NORDICSL&amp;B</v>
      </c>
      <c r="D118" s="456" t="str">
        <f t="shared" si="6"/>
        <v>NORDICS</v>
      </c>
      <c r="E118" s="456" t="s">
        <v>159</v>
      </c>
      <c r="F118" s="456" t="str">
        <f t="shared" si="7"/>
        <v>L&amp;B</v>
      </c>
      <c r="G118" s="456" t="s">
        <v>695</v>
      </c>
      <c r="H118" s="456">
        <v>43</v>
      </c>
      <c r="I118" s="456">
        <v>93</v>
      </c>
      <c r="J118" s="456">
        <v>140</v>
      </c>
      <c r="K118" s="456">
        <v>184</v>
      </c>
      <c r="L118" s="456">
        <v>231</v>
      </c>
      <c r="M118" s="456">
        <v>275</v>
      </c>
      <c r="N118" s="456">
        <v>317</v>
      </c>
      <c r="O118" s="456">
        <v>361</v>
      </c>
      <c r="P118" s="456">
        <v>423</v>
      </c>
      <c r="Q118" s="456">
        <v>483</v>
      </c>
      <c r="R118" s="456">
        <v>541</v>
      </c>
      <c r="S118" s="456">
        <v>586</v>
      </c>
      <c r="T118" s="456"/>
      <c r="U118" s="456">
        <f t="shared" si="8"/>
        <v>93</v>
      </c>
      <c r="V118" s="456">
        <f t="shared" si="9"/>
        <v>493</v>
      </c>
    </row>
    <row r="119" spans="3:22">
      <c r="C119" s="456" t="str">
        <f t="shared" si="5"/>
        <v>NORDICSConte a Paris</v>
      </c>
      <c r="D119" s="456" t="str">
        <f t="shared" si="6"/>
        <v>NORDICS</v>
      </c>
      <c r="E119" s="456" t="s">
        <v>159</v>
      </c>
      <c r="F119" s="456" t="str">
        <f t="shared" si="7"/>
        <v>Conte a Paris</v>
      </c>
      <c r="G119" s="456" t="s">
        <v>696</v>
      </c>
      <c r="H119" s="456">
        <v>1</v>
      </c>
      <c r="I119" s="456">
        <v>2</v>
      </c>
      <c r="J119" s="456">
        <v>3</v>
      </c>
      <c r="K119" s="456">
        <v>4</v>
      </c>
      <c r="L119" s="456">
        <v>5</v>
      </c>
      <c r="M119" s="456">
        <v>6</v>
      </c>
      <c r="N119" s="456">
        <v>7</v>
      </c>
      <c r="O119" s="456">
        <v>8</v>
      </c>
      <c r="P119" s="456">
        <v>9</v>
      </c>
      <c r="Q119" s="456">
        <v>10</v>
      </c>
      <c r="R119" s="456">
        <v>11</v>
      </c>
      <c r="S119" s="456">
        <v>12</v>
      </c>
      <c r="T119" s="456"/>
      <c r="U119" s="456">
        <f t="shared" si="8"/>
        <v>2</v>
      </c>
      <c r="V119" s="456">
        <f t="shared" si="9"/>
        <v>10</v>
      </c>
    </row>
    <row r="120" spans="3:22">
      <c r="C120" s="456" t="str">
        <f t="shared" si="5"/>
        <v>NORDICSSnazaroo</v>
      </c>
      <c r="D120" s="456" t="str">
        <f t="shared" si="6"/>
        <v>NORDICS</v>
      </c>
      <c r="E120" s="456" t="s">
        <v>159</v>
      </c>
      <c r="F120" s="456" t="str">
        <f t="shared" si="7"/>
        <v>Snazaroo</v>
      </c>
      <c r="G120" s="456" t="s">
        <v>697</v>
      </c>
      <c r="H120" s="456">
        <v>17</v>
      </c>
      <c r="I120" s="456">
        <v>38</v>
      </c>
      <c r="J120" s="456">
        <v>58</v>
      </c>
      <c r="K120" s="456">
        <v>76</v>
      </c>
      <c r="L120" s="456">
        <v>94</v>
      </c>
      <c r="M120" s="456">
        <v>111</v>
      </c>
      <c r="N120" s="456">
        <v>127</v>
      </c>
      <c r="O120" s="456">
        <v>145</v>
      </c>
      <c r="P120" s="456">
        <v>170</v>
      </c>
      <c r="Q120" s="456">
        <v>195</v>
      </c>
      <c r="R120" s="456">
        <v>219</v>
      </c>
      <c r="S120" s="456">
        <v>237</v>
      </c>
      <c r="T120" s="456"/>
      <c r="U120" s="456">
        <f t="shared" si="8"/>
        <v>38</v>
      </c>
      <c r="V120" s="456">
        <f t="shared" si="9"/>
        <v>199</v>
      </c>
    </row>
    <row r="121" spans="3:22">
      <c r="C121" s="456" t="str">
        <f t="shared" si="5"/>
        <v>NORDICSLetraset</v>
      </c>
      <c r="D121" s="456" t="str">
        <f t="shared" si="6"/>
        <v>NORDICS</v>
      </c>
      <c r="E121" s="456" t="s">
        <v>159</v>
      </c>
      <c r="F121" s="456" t="str">
        <f t="shared" si="7"/>
        <v>Letraset</v>
      </c>
      <c r="G121" s="456" t="s">
        <v>698</v>
      </c>
      <c r="H121" s="456">
        <v>39</v>
      </c>
      <c r="I121" s="456">
        <v>86</v>
      </c>
      <c r="J121" s="456">
        <v>128</v>
      </c>
      <c r="K121" s="456">
        <v>170</v>
      </c>
      <c r="L121" s="456">
        <v>210</v>
      </c>
      <c r="M121" s="456">
        <v>247</v>
      </c>
      <c r="N121" s="456">
        <v>284</v>
      </c>
      <c r="O121" s="456">
        <v>326</v>
      </c>
      <c r="P121" s="456">
        <v>380</v>
      </c>
      <c r="Q121" s="456">
        <v>436</v>
      </c>
      <c r="R121" s="456">
        <v>490</v>
      </c>
      <c r="S121" s="456">
        <v>530</v>
      </c>
      <c r="T121" s="456"/>
      <c r="U121" s="456">
        <f t="shared" si="8"/>
        <v>86</v>
      </c>
      <c r="V121" s="456">
        <f t="shared" si="9"/>
        <v>444</v>
      </c>
    </row>
    <row r="122" spans="3:22">
      <c r="C122" s="456" t="str">
        <f t="shared" si="5"/>
        <v>NORDICSOther</v>
      </c>
      <c r="D122" s="456" t="str">
        <f t="shared" si="6"/>
        <v>NORDICS</v>
      </c>
      <c r="E122" s="456" t="s">
        <v>159</v>
      </c>
      <c r="F122" s="456" t="str">
        <f t="shared" si="7"/>
        <v>Other</v>
      </c>
      <c r="G122" s="456" t="s">
        <v>699</v>
      </c>
      <c r="H122" s="456">
        <v>93</v>
      </c>
      <c r="I122" s="456">
        <v>204</v>
      </c>
      <c r="J122" s="456">
        <v>309</v>
      </c>
      <c r="K122" s="456">
        <v>408</v>
      </c>
      <c r="L122" s="456">
        <v>499</v>
      </c>
      <c r="M122" s="456">
        <v>584</v>
      </c>
      <c r="N122" s="456">
        <v>667</v>
      </c>
      <c r="O122" s="456">
        <v>768</v>
      </c>
      <c r="P122" s="456">
        <v>900</v>
      </c>
      <c r="Q122" s="456">
        <v>1032</v>
      </c>
      <c r="R122" s="456">
        <v>1164</v>
      </c>
      <c r="S122" s="456">
        <v>1257</v>
      </c>
      <c r="T122" s="456"/>
      <c r="U122" s="456">
        <f t="shared" si="8"/>
        <v>204</v>
      </c>
      <c r="V122" s="456">
        <f t="shared" si="9"/>
        <v>1053</v>
      </c>
    </row>
    <row r="123" spans="3:22">
      <c r="C123" s="456" t="str">
        <f t="shared" si="5"/>
        <v>NORDICSTotal</v>
      </c>
      <c r="D123" s="456" t="str">
        <f t="shared" si="6"/>
        <v>NORDICS</v>
      </c>
      <c r="E123" s="456" t="s">
        <v>159</v>
      </c>
      <c r="F123" s="456" t="str">
        <f t="shared" si="7"/>
        <v>Total</v>
      </c>
      <c r="G123" s="456" t="s">
        <v>700</v>
      </c>
      <c r="H123" s="456">
        <v>384</v>
      </c>
      <c r="I123" s="456">
        <v>836</v>
      </c>
      <c r="J123" s="456">
        <v>1264</v>
      </c>
      <c r="K123" s="456">
        <v>1669</v>
      </c>
      <c r="L123" s="456">
        <v>2059</v>
      </c>
      <c r="M123" s="456">
        <v>2428</v>
      </c>
      <c r="N123" s="456">
        <v>2784</v>
      </c>
      <c r="O123" s="456">
        <v>3191</v>
      </c>
      <c r="P123" s="456">
        <v>3738</v>
      </c>
      <c r="Q123" s="456">
        <v>4280</v>
      </c>
      <c r="R123" s="456">
        <v>4814</v>
      </c>
      <c r="S123" s="456">
        <v>5204</v>
      </c>
      <c r="T123" s="456"/>
      <c r="U123" s="456">
        <f t="shared" si="8"/>
        <v>836</v>
      </c>
      <c r="V123" s="456">
        <f t="shared" si="9"/>
        <v>4368</v>
      </c>
    </row>
    <row r="124" spans="3:22">
      <c r="C124" s="456" t="str">
        <f t="shared" si="5"/>
        <v>NORTH AMERICALiquitex</v>
      </c>
      <c r="D124" s="456" t="str">
        <f t="shared" si="6"/>
        <v>NORTH AMERICA</v>
      </c>
      <c r="E124" s="456" t="s">
        <v>567</v>
      </c>
      <c r="F124" s="456" t="str">
        <f t="shared" si="7"/>
        <v>Liquitex</v>
      </c>
      <c r="G124" s="456" t="s">
        <v>692</v>
      </c>
      <c r="H124" s="456">
        <v>1325</v>
      </c>
      <c r="I124" s="456">
        <v>2651</v>
      </c>
      <c r="J124" s="456">
        <v>3976</v>
      </c>
      <c r="K124" s="456">
        <v>5301</v>
      </c>
      <c r="L124" s="456">
        <v>6627</v>
      </c>
      <c r="M124" s="456">
        <v>7952</v>
      </c>
      <c r="N124" s="456">
        <v>9277</v>
      </c>
      <c r="O124" s="456">
        <v>10603</v>
      </c>
      <c r="P124" s="456">
        <v>11928</v>
      </c>
      <c r="Q124" s="456">
        <v>13253</v>
      </c>
      <c r="R124" s="456">
        <v>14579</v>
      </c>
      <c r="S124" s="456">
        <v>15905</v>
      </c>
      <c r="T124" s="456"/>
      <c r="U124" s="456">
        <f t="shared" ref="U124:U177" si="10">I124</f>
        <v>2651</v>
      </c>
      <c r="V124" s="456">
        <f t="shared" ref="V124:V177" si="11">S124-U124</f>
        <v>13254</v>
      </c>
    </row>
    <row r="125" spans="3:22">
      <c r="C125" s="456" t="str">
        <f t="shared" si="5"/>
        <v>NORTH AMERICAWinsor &amp; Newton</v>
      </c>
      <c r="D125" s="456" t="str">
        <f t="shared" si="6"/>
        <v>NORTH AMERICA</v>
      </c>
      <c r="E125" s="456" t="s">
        <v>567</v>
      </c>
      <c r="F125" s="456" t="str">
        <f t="shared" si="7"/>
        <v>Winsor &amp; Newton</v>
      </c>
      <c r="G125" s="456" t="s">
        <v>693</v>
      </c>
      <c r="H125" s="456">
        <v>1327</v>
      </c>
      <c r="I125" s="456">
        <v>2971</v>
      </c>
      <c r="J125" s="456">
        <v>4298</v>
      </c>
      <c r="K125" s="456">
        <v>5785</v>
      </c>
      <c r="L125" s="456">
        <v>7270</v>
      </c>
      <c r="M125" s="456">
        <v>9344</v>
      </c>
      <c r="N125" s="456">
        <v>11006</v>
      </c>
      <c r="O125" s="456">
        <v>12581</v>
      </c>
      <c r="P125" s="456">
        <v>14213</v>
      </c>
      <c r="Q125" s="456">
        <v>15846</v>
      </c>
      <c r="R125" s="456">
        <v>17450</v>
      </c>
      <c r="S125" s="456">
        <v>19212</v>
      </c>
      <c r="T125" s="456"/>
      <c r="U125" s="456">
        <f t="shared" si="10"/>
        <v>2971</v>
      </c>
      <c r="V125" s="456">
        <f t="shared" si="11"/>
        <v>16241</v>
      </c>
    </row>
    <row r="126" spans="3:22">
      <c r="C126" s="456" t="str">
        <f t="shared" si="5"/>
        <v>NORTH AMERICAReeves</v>
      </c>
      <c r="D126" s="456" t="str">
        <f t="shared" si="6"/>
        <v>NORTH AMERICA</v>
      </c>
      <c r="E126" s="456" t="s">
        <v>567</v>
      </c>
      <c r="F126" s="456" t="str">
        <f t="shared" si="7"/>
        <v>Reeves</v>
      </c>
      <c r="G126" s="456" t="s">
        <v>694</v>
      </c>
      <c r="H126" s="456">
        <v>244</v>
      </c>
      <c r="I126" s="456">
        <v>489</v>
      </c>
      <c r="J126" s="456">
        <v>734</v>
      </c>
      <c r="K126" s="456">
        <v>979</v>
      </c>
      <c r="L126" s="456">
        <v>1224</v>
      </c>
      <c r="M126" s="456">
        <v>1469</v>
      </c>
      <c r="N126" s="456">
        <v>1714</v>
      </c>
      <c r="O126" s="456">
        <v>1959</v>
      </c>
      <c r="P126" s="456">
        <v>2204</v>
      </c>
      <c r="Q126" s="456">
        <v>2449</v>
      </c>
      <c r="R126" s="456">
        <v>2693</v>
      </c>
      <c r="S126" s="456">
        <v>2939</v>
      </c>
      <c r="T126" s="456"/>
      <c r="U126" s="456">
        <f t="shared" si="10"/>
        <v>489</v>
      </c>
      <c r="V126" s="456">
        <f t="shared" si="11"/>
        <v>2450</v>
      </c>
    </row>
    <row r="127" spans="3:22">
      <c r="C127" s="456" t="str">
        <f t="shared" si="5"/>
        <v>NORTH AMERICAL&amp;B</v>
      </c>
      <c r="D127" s="456" t="str">
        <f t="shared" si="6"/>
        <v>NORTH AMERICA</v>
      </c>
      <c r="E127" s="456" t="s">
        <v>567</v>
      </c>
      <c r="F127" s="456" t="str">
        <f t="shared" si="7"/>
        <v>L&amp;B</v>
      </c>
      <c r="G127" s="456" t="s">
        <v>695</v>
      </c>
      <c r="H127" s="456">
        <v>10</v>
      </c>
      <c r="I127" s="456">
        <v>21</v>
      </c>
      <c r="J127" s="456">
        <v>30</v>
      </c>
      <c r="K127" s="456">
        <v>40</v>
      </c>
      <c r="L127" s="456">
        <v>55</v>
      </c>
      <c r="M127" s="456">
        <v>70</v>
      </c>
      <c r="N127" s="456">
        <v>84</v>
      </c>
      <c r="O127" s="456">
        <v>92</v>
      </c>
      <c r="P127" s="456">
        <v>107</v>
      </c>
      <c r="Q127" s="456">
        <v>121</v>
      </c>
      <c r="R127" s="456">
        <v>132</v>
      </c>
      <c r="S127" s="456">
        <v>144</v>
      </c>
      <c r="T127" s="456"/>
      <c r="U127" s="456">
        <f t="shared" si="10"/>
        <v>21</v>
      </c>
      <c r="V127" s="456">
        <f t="shared" si="11"/>
        <v>123</v>
      </c>
    </row>
    <row r="128" spans="3:22">
      <c r="C128" s="456" t="str">
        <f t="shared" si="5"/>
        <v>NORTH AMERICAConte a Paris</v>
      </c>
      <c r="D128" s="456" t="str">
        <f t="shared" si="6"/>
        <v>NORTH AMERICA</v>
      </c>
      <c r="E128" s="456" t="s">
        <v>567</v>
      </c>
      <c r="F128" s="456" t="str">
        <f t="shared" si="7"/>
        <v>Conte a Paris</v>
      </c>
      <c r="G128" s="456" t="s">
        <v>696</v>
      </c>
      <c r="H128" s="456">
        <v>62</v>
      </c>
      <c r="I128" s="456">
        <v>124</v>
      </c>
      <c r="J128" s="456">
        <v>186</v>
      </c>
      <c r="K128" s="456">
        <v>248</v>
      </c>
      <c r="L128" s="456">
        <v>310</v>
      </c>
      <c r="M128" s="456">
        <v>372</v>
      </c>
      <c r="N128" s="456">
        <v>435</v>
      </c>
      <c r="O128" s="456">
        <v>496</v>
      </c>
      <c r="P128" s="456">
        <v>559</v>
      </c>
      <c r="Q128" s="456">
        <v>621</v>
      </c>
      <c r="R128" s="456">
        <v>683</v>
      </c>
      <c r="S128" s="456">
        <v>745</v>
      </c>
      <c r="T128" s="456"/>
      <c r="U128" s="456">
        <f t="shared" si="10"/>
        <v>124</v>
      </c>
      <c r="V128" s="456">
        <f t="shared" si="11"/>
        <v>621</v>
      </c>
    </row>
    <row r="129" spans="3:22">
      <c r="C129" s="456" t="str">
        <f t="shared" si="5"/>
        <v>NORTH AMERICASnazaroo</v>
      </c>
      <c r="D129" s="456" t="str">
        <f t="shared" si="6"/>
        <v>NORTH AMERICA</v>
      </c>
      <c r="E129" s="456" t="s">
        <v>567</v>
      </c>
      <c r="F129" s="456" t="str">
        <f t="shared" si="7"/>
        <v>Snazaroo</v>
      </c>
      <c r="G129" s="456" t="s">
        <v>697</v>
      </c>
      <c r="H129" s="456">
        <v>276</v>
      </c>
      <c r="I129" s="456">
        <v>552</v>
      </c>
      <c r="J129" s="456">
        <v>828</v>
      </c>
      <c r="K129" s="456">
        <v>1104</v>
      </c>
      <c r="L129" s="456">
        <v>1380</v>
      </c>
      <c r="M129" s="456">
        <v>1656</v>
      </c>
      <c r="N129" s="456">
        <v>1932</v>
      </c>
      <c r="O129" s="456">
        <v>2208</v>
      </c>
      <c r="P129" s="456">
        <v>2484</v>
      </c>
      <c r="Q129" s="456">
        <v>2760</v>
      </c>
      <c r="R129" s="456">
        <v>3036</v>
      </c>
      <c r="S129" s="456">
        <v>3312</v>
      </c>
      <c r="T129" s="456"/>
      <c r="U129" s="456">
        <f t="shared" si="10"/>
        <v>552</v>
      </c>
      <c r="V129" s="456">
        <f t="shared" si="11"/>
        <v>2760</v>
      </c>
    </row>
    <row r="130" spans="3:22">
      <c r="C130" s="456" t="str">
        <f t="shared" si="5"/>
        <v>NORTH AMERICALetraset</v>
      </c>
      <c r="D130" s="456" t="str">
        <f t="shared" si="6"/>
        <v>NORTH AMERICA</v>
      </c>
      <c r="E130" s="456" t="s">
        <v>567</v>
      </c>
      <c r="F130" s="456" t="str">
        <f t="shared" si="7"/>
        <v>Letraset</v>
      </c>
      <c r="G130" s="456" t="s">
        <v>698</v>
      </c>
      <c r="H130" s="456">
        <v>13</v>
      </c>
      <c r="I130" s="456">
        <v>26</v>
      </c>
      <c r="J130" s="456">
        <v>39</v>
      </c>
      <c r="K130" s="456">
        <v>52</v>
      </c>
      <c r="L130" s="456">
        <v>65</v>
      </c>
      <c r="M130" s="456">
        <v>79</v>
      </c>
      <c r="N130" s="456">
        <v>92</v>
      </c>
      <c r="O130" s="456">
        <v>105</v>
      </c>
      <c r="P130" s="456">
        <v>117</v>
      </c>
      <c r="Q130" s="456">
        <v>131</v>
      </c>
      <c r="R130" s="456">
        <v>144</v>
      </c>
      <c r="S130" s="456">
        <v>157</v>
      </c>
      <c r="T130" s="456"/>
      <c r="U130" s="456">
        <f t="shared" si="10"/>
        <v>26</v>
      </c>
      <c r="V130" s="456">
        <f t="shared" si="11"/>
        <v>131</v>
      </c>
    </row>
    <row r="131" spans="3:22">
      <c r="C131" s="456" t="str">
        <f t="shared" si="5"/>
        <v>NORTH AMERICAOther</v>
      </c>
      <c r="D131" s="456" t="str">
        <f t="shared" si="6"/>
        <v>NORTH AMERICA</v>
      </c>
      <c r="E131" s="456" t="s">
        <v>567</v>
      </c>
      <c r="F131" s="456" t="str">
        <f t="shared" si="7"/>
        <v>Other</v>
      </c>
      <c r="G131" s="456" t="s">
        <v>699</v>
      </c>
      <c r="H131" s="456">
        <v>434</v>
      </c>
      <c r="I131" s="456">
        <v>868</v>
      </c>
      <c r="J131" s="456">
        <v>1301</v>
      </c>
      <c r="K131" s="456">
        <v>1735</v>
      </c>
      <c r="L131" s="456">
        <v>2169</v>
      </c>
      <c r="M131" s="456">
        <v>2604</v>
      </c>
      <c r="N131" s="456">
        <v>3038</v>
      </c>
      <c r="O131" s="456">
        <v>3471</v>
      </c>
      <c r="P131" s="456">
        <v>3906</v>
      </c>
      <c r="Q131" s="456">
        <v>4340</v>
      </c>
      <c r="R131" s="456">
        <v>4773</v>
      </c>
      <c r="S131" s="456">
        <v>5207</v>
      </c>
      <c r="T131" s="456"/>
      <c r="U131" s="456">
        <f t="shared" si="10"/>
        <v>868</v>
      </c>
      <c r="V131" s="456">
        <f t="shared" si="11"/>
        <v>4339</v>
      </c>
    </row>
    <row r="132" spans="3:22">
      <c r="C132" s="456" t="str">
        <f t="shared" si="5"/>
        <v>NORTH AMERICATotal</v>
      </c>
      <c r="D132" s="456" t="str">
        <f t="shared" si="6"/>
        <v>NORTH AMERICA</v>
      </c>
      <c r="E132" s="456" t="s">
        <v>567</v>
      </c>
      <c r="F132" s="456" t="str">
        <f t="shared" si="7"/>
        <v>Total</v>
      </c>
      <c r="G132" s="456" t="s">
        <v>700</v>
      </c>
      <c r="H132" s="456">
        <v>3692</v>
      </c>
      <c r="I132" s="456">
        <v>7703</v>
      </c>
      <c r="J132" s="456">
        <v>11394</v>
      </c>
      <c r="K132" s="456">
        <v>15245</v>
      </c>
      <c r="L132" s="456">
        <v>19100</v>
      </c>
      <c r="M132" s="456">
        <v>23546</v>
      </c>
      <c r="N132" s="456">
        <v>27577</v>
      </c>
      <c r="O132" s="456">
        <v>31515</v>
      </c>
      <c r="P132" s="456">
        <v>35518</v>
      </c>
      <c r="Q132" s="456">
        <v>39520</v>
      </c>
      <c r="R132" s="456">
        <v>43489</v>
      </c>
      <c r="S132" s="456">
        <v>47621</v>
      </c>
      <c r="T132" s="456"/>
      <c r="U132" s="456">
        <f t="shared" si="10"/>
        <v>7703</v>
      </c>
      <c r="V132" s="456">
        <f t="shared" si="11"/>
        <v>39918</v>
      </c>
    </row>
    <row r="133" spans="3:22">
      <c r="C133" s="456" t="str">
        <f t="shared" si="5"/>
        <v>OTHER EUROPE EXPLiquitex</v>
      </c>
      <c r="D133" s="456" t="str">
        <f t="shared" si="6"/>
        <v>OTHER EUROPE EXP</v>
      </c>
      <c r="E133" s="456" t="s">
        <v>568</v>
      </c>
      <c r="F133" s="456" t="str">
        <f t="shared" si="7"/>
        <v>Liquitex</v>
      </c>
      <c r="G133" s="456" t="s">
        <v>692</v>
      </c>
      <c r="H133" s="456">
        <v>9</v>
      </c>
      <c r="I133" s="456">
        <v>18</v>
      </c>
      <c r="J133" s="456">
        <v>26</v>
      </c>
      <c r="K133" s="456">
        <v>34</v>
      </c>
      <c r="L133" s="456">
        <v>45</v>
      </c>
      <c r="M133" s="456">
        <v>56</v>
      </c>
      <c r="N133" s="456">
        <v>66</v>
      </c>
      <c r="O133" s="456">
        <v>74</v>
      </c>
      <c r="P133" s="456">
        <v>85</v>
      </c>
      <c r="Q133" s="456">
        <v>95</v>
      </c>
      <c r="R133" s="456">
        <v>105</v>
      </c>
      <c r="S133" s="456">
        <v>114</v>
      </c>
      <c r="T133" s="456"/>
      <c r="U133" s="456">
        <f t="shared" si="10"/>
        <v>18</v>
      </c>
      <c r="V133" s="456">
        <f t="shared" si="11"/>
        <v>96</v>
      </c>
    </row>
    <row r="134" spans="3:22">
      <c r="C134" s="456" t="str">
        <f t="shared" si="5"/>
        <v>OTHER EUROPE EXPWinsor &amp; Newton</v>
      </c>
      <c r="D134" s="456" t="str">
        <f t="shared" si="6"/>
        <v>OTHER EUROPE EXP</v>
      </c>
      <c r="E134" s="456" t="s">
        <v>568</v>
      </c>
      <c r="F134" s="456" t="str">
        <f t="shared" si="7"/>
        <v>Winsor &amp; Newton</v>
      </c>
      <c r="G134" s="456" t="s">
        <v>693</v>
      </c>
      <c r="H134" s="456">
        <v>67</v>
      </c>
      <c r="I134" s="456">
        <v>134</v>
      </c>
      <c r="J134" s="456">
        <v>201</v>
      </c>
      <c r="K134" s="456">
        <v>268</v>
      </c>
      <c r="L134" s="456">
        <v>336</v>
      </c>
      <c r="M134" s="456">
        <v>404</v>
      </c>
      <c r="N134" s="456">
        <v>471</v>
      </c>
      <c r="O134" s="456">
        <v>538</v>
      </c>
      <c r="P134" s="456">
        <v>606</v>
      </c>
      <c r="Q134" s="456">
        <v>674</v>
      </c>
      <c r="R134" s="456">
        <v>741</v>
      </c>
      <c r="S134" s="456">
        <v>808</v>
      </c>
      <c r="T134" s="456"/>
      <c r="U134" s="456">
        <f t="shared" si="10"/>
        <v>134</v>
      </c>
      <c r="V134" s="456">
        <f t="shared" si="11"/>
        <v>674</v>
      </c>
    </row>
    <row r="135" spans="3:22">
      <c r="C135" s="456" t="str">
        <f t="shared" si="5"/>
        <v>OTHER EUROPE EXPReeves</v>
      </c>
      <c r="D135" s="456" t="str">
        <f t="shared" si="6"/>
        <v>OTHER EUROPE EXP</v>
      </c>
      <c r="E135" s="456" t="s">
        <v>568</v>
      </c>
      <c r="F135" s="456" t="str">
        <f t="shared" si="7"/>
        <v>Reeves</v>
      </c>
      <c r="G135" s="456" t="s">
        <v>694</v>
      </c>
      <c r="H135" s="456">
        <v>30</v>
      </c>
      <c r="I135" s="456">
        <v>59</v>
      </c>
      <c r="J135" s="456">
        <v>89</v>
      </c>
      <c r="K135" s="456">
        <v>118</v>
      </c>
      <c r="L135" s="456">
        <v>149</v>
      </c>
      <c r="M135" s="456">
        <v>179</v>
      </c>
      <c r="N135" s="456">
        <v>209</v>
      </c>
      <c r="O135" s="456">
        <v>239</v>
      </c>
      <c r="P135" s="456">
        <v>269</v>
      </c>
      <c r="Q135" s="456">
        <v>299</v>
      </c>
      <c r="R135" s="456">
        <v>329</v>
      </c>
      <c r="S135" s="456">
        <v>359</v>
      </c>
      <c r="T135" s="456"/>
      <c r="U135" s="456">
        <f t="shared" si="10"/>
        <v>59</v>
      </c>
      <c r="V135" s="456">
        <f t="shared" si="11"/>
        <v>300</v>
      </c>
    </row>
    <row r="136" spans="3:22">
      <c r="C136" s="456" t="str">
        <f t="shared" ref="C136:C177" si="12">D136&amp;F136</f>
        <v>OTHER EUROPE EXPL&amp;B</v>
      </c>
      <c r="D136" s="456" t="str">
        <f t="shared" ref="D136:D177" si="13">VLOOKUP(E:E,$X:$Y,2,0)</f>
        <v>OTHER EUROPE EXP</v>
      </c>
      <c r="E136" s="456" t="s">
        <v>568</v>
      </c>
      <c r="F136" s="456" t="str">
        <f t="shared" ref="F136:F177" si="14">VLOOKUP($G:$G,$AA:$AB,2,0)</f>
        <v>L&amp;B</v>
      </c>
      <c r="G136" s="456" t="s">
        <v>695</v>
      </c>
      <c r="H136" s="456">
        <v>61</v>
      </c>
      <c r="I136" s="456">
        <v>124</v>
      </c>
      <c r="J136" s="456">
        <v>182</v>
      </c>
      <c r="K136" s="456">
        <v>240</v>
      </c>
      <c r="L136" s="456">
        <v>319</v>
      </c>
      <c r="M136" s="456">
        <v>399</v>
      </c>
      <c r="N136" s="456">
        <v>471</v>
      </c>
      <c r="O136" s="456">
        <v>525</v>
      </c>
      <c r="P136" s="456">
        <v>605</v>
      </c>
      <c r="Q136" s="456">
        <v>678</v>
      </c>
      <c r="R136" s="456">
        <v>743</v>
      </c>
      <c r="S136" s="456">
        <v>811</v>
      </c>
      <c r="T136" s="456"/>
      <c r="U136" s="456">
        <f t="shared" si="10"/>
        <v>124</v>
      </c>
      <c r="V136" s="456">
        <f t="shared" si="11"/>
        <v>687</v>
      </c>
    </row>
    <row r="137" spans="3:22">
      <c r="C137" s="456" t="str">
        <f t="shared" si="12"/>
        <v>OTHER EUROPE EXPConte a Paris</v>
      </c>
      <c r="D137" s="456" t="str">
        <f t="shared" si="13"/>
        <v>OTHER EUROPE EXP</v>
      </c>
      <c r="E137" s="456" t="s">
        <v>568</v>
      </c>
      <c r="F137" s="456" t="str">
        <f t="shared" si="14"/>
        <v>Conte a Paris</v>
      </c>
      <c r="G137" s="456" t="s">
        <v>696</v>
      </c>
      <c r="H137" s="456">
        <v>3</v>
      </c>
      <c r="I137" s="456">
        <v>6</v>
      </c>
      <c r="J137" s="456">
        <v>10</v>
      </c>
      <c r="K137" s="456">
        <v>13</v>
      </c>
      <c r="L137" s="456">
        <v>17</v>
      </c>
      <c r="M137" s="456">
        <v>20</v>
      </c>
      <c r="N137" s="456">
        <v>24</v>
      </c>
      <c r="O137" s="456">
        <v>27</v>
      </c>
      <c r="P137" s="456">
        <v>31</v>
      </c>
      <c r="Q137" s="456">
        <v>34</v>
      </c>
      <c r="R137" s="456">
        <v>38</v>
      </c>
      <c r="S137" s="456">
        <v>41</v>
      </c>
      <c r="T137" s="456"/>
      <c r="U137" s="456">
        <f t="shared" si="10"/>
        <v>6</v>
      </c>
      <c r="V137" s="456">
        <f t="shared" si="11"/>
        <v>35</v>
      </c>
    </row>
    <row r="138" spans="3:22">
      <c r="C138" s="456" t="str">
        <f t="shared" si="12"/>
        <v>OTHER EUROPE EXPSnazaroo</v>
      </c>
      <c r="D138" s="456" t="str">
        <f t="shared" si="13"/>
        <v>OTHER EUROPE EXP</v>
      </c>
      <c r="E138" s="456" t="s">
        <v>568</v>
      </c>
      <c r="F138" s="456" t="str">
        <f t="shared" si="14"/>
        <v>Snazaroo</v>
      </c>
      <c r="G138" s="456" t="s">
        <v>697</v>
      </c>
      <c r="H138" s="456">
        <v>43</v>
      </c>
      <c r="I138" s="456">
        <v>86</v>
      </c>
      <c r="J138" s="456">
        <v>129</v>
      </c>
      <c r="K138" s="456">
        <v>172</v>
      </c>
      <c r="L138" s="456">
        <v>215</v>
      </c>
      <c r="M138" s="456">
        <v>260</v>
      </c>
      <c r="N138" s="456">
        <v>304</v>
      </c>
      <c r="O138" s="456">
        <v>346</v>
      </c>
      <c r="P138" s="456">
        <v>391</v>
      </c>
      <c r="Q138" s="456">
        <v>435</v>
      </c>
      <c r="R138" s="456">
        <v>477</v>
      </c>
      <c r="S138" s="456">
        <v>521</v>
      </c>
      <c r="T138" s="456"/>
      <c r="U138" s="456">
        <f t="shared" si="10"/>
        <v>86</v>
      </c>
      <c r="V138" s="456">
        <f t="shared" si="11"/>
        <v>435</v>
      </c>
    </row>
    <row r="139" spans="3:22">
      <c r="C139" s="456" t="str">
        <f t="shared" si="12"/>
        <v>OTHER EUROPE EXPLetraset</v>
      </c>
      <c r="D139" s="456" t="str">
        <f t="shared" si="13"/>
        <v>OTHER EUROPE EXP</v>
      </c>
      <c r="E139" s="456" t="s">
        <v>568</v>
      </c>
      <c r="F139" s="456" t="str">
        <f t="shared" si="14"/>
        <v>Letraset</v>
      </c>
      <c r="G139" s="456" t="s">
        <v>698</v>
      </c>
      <c r="H139" s="456">
        <v>20</v>
      </c>
      <c r="I139" s="456">
        <v>41</v>
      </c>
      <c r="J139" s="456">
        <v>61</v>
      </c>
      <c r="K139" s="456">
        <v>81</v>
      </c>
      <c r="L139" s="456">
        <v>102</v>
      </c>
      <c r="M139" s="456">
        <v>123</v>
      </c>
      <c r="N139" s="456">
        <v>143</v>
      </c>
      <c r="O139" s="456">
        <v>164</v>
      </c>
      <c r="P139" s="456">
        <v>184</v>
      </c>
      <c r="Q139" s="456">
        <v>205</v>
      </c>
      <c r="R139" s="456">
        <v>226</v>
      </c>
      <c r="S139" s="456">
        <v>246</v>
      </c>
      <c r="T139" s="456"/>
      <c r="U139" s="456">
        <f t="shared" si="10"/>
        <v>41</v>
      </c>
      <c r="V139" s="456">
        <f t="shared" si="11"/>
        <v>205</v>
      </c>
    </row>
    <row r="140" spans="3:22">
      <c r="C140" s="456" t="str">
        <f t="shared" si="12"/>
        <v>OTHER EUROPE EXPOther</v>
      </c>
      <c r="D140" s="456" t="str">
        <f t="shared" si="13"/>
        <v>OTHER EUROPE EXP</v>
      </c>
      <c r="E140" s="456" t="s">
        <v>568</v>
      </c>
      <c r="F140" s="456" t="str">
        <f t="shared" si="14"/>
        <v>Other</v>
      </c>
      <c r="G140" s="456" t="s">
        <v>699</v>
      </c>
      <c r="H140" s="456">
        <v>1</v>
      </c>
      <c r="I140" s="456">
        <v>2</v>
      </c>
      <c r="J140" s="456">
        <v>3</v>
      </c>
      <c r="K140" s="456">
        <v>4</v>
      </c>
      <c r="L140" s="456">
        <v>5</v>
      </c>
      <c r="M140" s="456">
        <v>6</v>
      </c>
      <c r="N140" s="456">
        <v>6</v>
      </c>
      <c r="O140" s="456">
        <v>7</v>
      </c>
      <c r="P140" s="456">
        <v>8</v>
      </c>
      <c r="Q140" s="456">
        <v>9</v>
      </c>
      <c r="R140" s="456">
        <v>10</v>
      </c>
      <c r="S140" s="456">
        <v>11</v>
      </c>
      <c r="T140" s="456"/>
      <c r="U140" s="456">
        <f t="shared" si="10"/>
        <v>2</v>
      </c>
      <c r="V140" s="456">
        <f t="shared" si="11"/>
        <v>9</v>
      </c>
    </row>
    <row r="141" spans="3:22">
      <c r="C141" s="456" t="str">
        <f t="shared" si="12"/>
        <v>OTHER EUROPE EXPTotal</v>
      </c>
      <c r="D141" s="456" t="str">
        <f t="shared" si="13"/>
        <v>OTHER EUROPE EXP</v>
      </c>
      <c r="E141" s="456" t="s">
        <v>568</v>
      </c>
      <c r="F141" s="456" t="str">
        <f t="shared" si="14"/>
        <v>Total</v>
      </c>
      <c r="G141" s="456" t="s">
        <v>700</v>
      </c>
      <c r="H141" s="456">
        <v>234</v>
      </c>
      <c r="I141" s="456">
        <v>470</v>
      </c>
      <c r="J141" s="456">
        <v>700</v>
      </c>
      <c r="K141" s="456">
        <v>930</v>
      </c>
      <c r="L141" s="456">
        <v>1188</v>
      </c>
      <c r="M141" s="456">
        <v>1446</v>
      </c>
      <c r="N141" s="456">
        <v>1696</v>
      </c>
      <c r="O141" s="456">
        <v>1920</v>
      </c>
      <c r="P141" s="456">
        <v>2179</v>
      </c>
      <c r="Q141" s="456">
        <v>2429</v>
      </c>
      <c r="R141" s="456">
        <v>2668</v>
      </c>
      <c r="S141" s="456">
        <v>2911</v>
      </c>
      <c r="T141" s="456"/>
      <c r="U141" s="456">
        <f t="shared" si="10"/>
        <v>470</v>
      </c>
      <c r="V141" s="456">
        <f t="shared" si="11"/>
        <v>2441</v>
      </c>
    </row>
    <row r="142" spans="3:22">
      <c r="C142" s="456" t="str">
        <f t="shared" si="12"/>
        <v>OTHER EXPORTLiquitex</v>
      </c>
      <c r="D142" s="456" t="str">
        <f t="shared" si="13"/>
        <v>OTHER EXPORT</v>
      </c>
      <c r="E142" s="456" t="s">
        <v>569</v>
      </c>
      <c r="F142" s="456" t="str">
        <f t="shared" si="14"/>
        <v>Liquitex</v>
      </c>
      <c r="G142" s="456" t="s">
        <v>692</v>
      </c>
      <c r="H142" s="456">
        <v>1</v>
      </c>
      <c r="I142" s="456">
        <v>1</v>
      </c>
      <c r="J142" s="456">
        <v>2</v>
      </c>
      <c r="K142" s="456">
        <v>4</v>
      </c>
      <c r="L142" s="456">
        <v>4</v>
      </c>
      <c r="M142" s="456">
        <v>4</v>
      </c>
      <c r="N142" s="456">
        <v>5</v>
      </c>
      <c r="O142" s="456">
        <v>5</v>
      </c>
      <c r="P142" s="456">
        <v>5</v>
      </c>
      <c r="Q142" s="456">
        <v>6</v>
      </c>
      <c r="R142" s="456">
        <v>6</v>
      </c>
      <c r="S142" s="456">
        <v>6</v>
      </c>
      <c r="T142" s="456"/>
      <c r="U142" s="456">
        <f t="shared" si="10"/>
        <v>1</v>
      </c>
      <c r="V142" s="456">
        <f t="shared" si="11"/>
        <v>5</v>
      </c>
    </row>
    <row r="143" spans="3:22">
      <c r="C143" s="456" t="str">
        <f t="shared" si="12"/>
        <v>OTHER EXPORTWinsor &amp; Newton</v>
      </c>
      <c r="D143" s="456" t="str">
        <f t="shared" si="13"/>
        <v>OTHER EXPORT</v>
      </c>
      <c r="E143" s="456" t="s">
        <v>569</v>
      </c>
      <c r="F143" s="456" t="str">
        <f t="shared" si="14"/>
        <v>Winsor &amp; Newton</v>
      </c>
      <c r="G143" s="456" t="s">
        <v>693</v>
      </c>
      <c r="H143" s="456">
        <v>21</v>
      </c>
      <c r="I143" s="456">
        <v>42</v>
      </c>
      <c r="J143" s="456">
        <v>69</v>
      </c>
      <c r="K143" s="456">
        <v>90</v>
      </c>
      <c r="L143" s="456">
        <v>109</v>
      </c>
      <c r="M143" s="456">
        <v>128</v>
      </c>
      <c r="N143" s="456">
        <v>148</v>
      </c>
      <c r="O143" s="456">
        <v>166</v>
      </c>
      <c r="P143" s="456">
        <v>185</v>
      </c>
      <c r="Q143" s="456">
        <v>209</v>
      </c>
      <c r="R143" s="456">
        <v>231</v>
      </c>
      <c r="S143" s="456">
        <v>250</v>
      </c>
      <c r="T143" s="456"/>
      <c r="U143" s="456">
        <f t="shared" si="10"/>
        <v>42</v>
      </c>
      <c r="V143" s="456">
        <f t="shared" si="11"/>
        <v>208</v>
      </c>
    </row>
    <row r="144" spans="3:22">
      <c r="C144" s="456" t="str">
        <f t="shared" si="12"/>
        <v>OTHER EXPORTReeves</v>
      </c>
      <c r="D144" s="456" t="str">
        <f t="shared" si="13"/>
        <v>OTHER EXPORT</v>
      </c>
      <c r="E144" s="456" t="s">
        <v>569</v>
      </c>
      <c r="F144" s="456" t="str">
        <f t="shared" si="14"/>
        <v>Reeves</v>
      </c>
      <c r="G144" s="456" t="s">
        <v>694</v>
      </c>
      <c r="H144" s="456">
        <v>0</v>
      </c>
      <c r="I144" s="456">
        <v>1</v>
      </c>
      <c r="J144" s="456">
        <v>7</v>
      </c>
      <c r="K144" s="456">
        <v>7</v>
      </c>
      <c r="L144" s="456">
        <v>8</v>
      </c>
      <c r="M144" s="456">
        <v>10</v>
      </c>
      <c r="N144" s="456">
        <v>10</v>
      </c>
      <c r="O144" s="456">
        <v>11</v>
      </c>
      <c r="P144" s="456">
        <v>14</v>
      </c>
      <c r="Q144" s="456">
        <v>17</v>
      </c>
      <c r="R144" s="456">
        <v>17</v>
      </c>
      <c r="S144" s="456">
        <v>17</v>
      </c>
      <c r="T144" s="456"/>
      <c r="U144" s="456">
        <f t="shared" si="10"/>
        <v>1</v>
      </c>
      <c r="V144" s="456">
        <f t="shared" si="11"/>
        <v>16</v>
      </c>
    </row>
    <row r="145" spans="3:22">
      <c r="C145" s="456" t="str">
        <f t="shared" si="12"/>
        <v>OTHER EXPORTL&amp;B</v>
      </c>
      <c r="D145" s="456" t="str">
        <f t="shared" si="13"/>
        <v>OTHER EXPORT</v>
      </c>
      <c r="E145" s="456" t="s">
        <v>569</v>
      </c>
      <c r="F145" s="456" t="str">
        <f t="shared" si="14"/>
        <v>L&amp;B</v>
      </c>
      <c r="G145" s="456" t="s">
        <v>695</v>
      </c>
      <c r="H145" s="456"/>
      <c r="I145" s="456"/>
      <c r="J145" s="456"/>
      <c r="K145" s="456"/>
      <c r="L145" s="456"/>
      <c r="M145" s="456"/>
      <c r="N145" s="456"/>
      <c r="O145" s="456"/>
      <c r="P145" s="456"/>
      <c r="Q145" s="456"/>
      <c r="R145" s="456"/>
      <c r="S145" s="456"/>
      <c r="T145" s="456"/>
      <c r="U145" s="456">
        <f t="shared" si="10"/>
        <v>0</v>
      </c>
      <c r="V145" s="456">
        <f t="shared" si="11"/>
        <v>0</v>
      </c>
    </row>
    <row r="146" spans="3:22">
      <c r="C146" s="456" t="str">
        <f t="shared" si="12"/>
        <v>OTHER EXPORTConte a Paris</v>
      </c>
      <c r="D146" s="456" t="str">
        <f t="shared" si="13"/>
        <v>OTHER EXPORT</v>
      </c>
      <c r="E146" s="456" t="s">
        <v>569</v>
      </c>
      <c r="F146" s="456" t="str">
        <f t="shared" si="14"/>
        <v>Conte a Paris</v>
      </c>
      <c r="G146" s="456" t="s">
        <v>696</v>
      </c>
      <c r="H146" s="456"/>
      <c r="I146" s="456"/>
      <c r="J146" s="456"/>
      <c r="K146" s="456"/>
      <c r="L146" s="456"/>
      <c r="M146" s="456"/>
      <c r="N146" s="456"/>
      <c r="O146" s="456"/>
      <c r="P146" s="456"/>
      <c r="Q146" s="456"/>
      <c r="R146" s="456"/>
      <c r="S146" s="456"/>
      <c r="T146" s="456"/>
      <c r="U146" s="456">
        <f t="shared" si="10"/>
        <v>0</v>
      </c>
      <c r="V146" s="456">
        <f t="shared" si="11"/>
        <v>0</v>
      </c>
    </row>
    <row r="147" spans="3:22">
      <c r="C147" s="456" t="str">
        <f t="shared" si="12"/>
        <v>OTHER EXPORTSnazaroo</v>
      </c>
      <c r="D147" s="456" t="str">
        <f t="shared" si="13"/>
        <v>OTHER EXPORT</v>
      </c>
      <c r="E147" s="456" t="s">
        <v>569</v>
      </c>
      <c r="F147" s="456" t="str">
        <f t="shared" si="14"/>
        <v>Snazaroo</v>
      </c>
      <c r="G147" s="456" t="s">
        <v>697</v>
      </c>
      <c r="H147" s="456">
        <v>30</v>
      </c>
      <c r="I147" s="456">
        <v>61</v>
      </c>
      <c r="J147" s="456">
        <v>90</v>
      </c>
      <c r="K147" s="456">
        <v>120</v>
      </c>
      <c r="L147" s="456">
        <v>150</v>
      </c>
      <c r="M147" s="456">
        <v>180</v>
      </c>
      <c r="N147" s="456">
        <v>210</v>
      </c>
      <c r="O147" s="456">
        <v>240</v>
      </c>
      <c r="P147" s="456">
        <v>270</v>
      </c>
      <c r="Q147" s="456">
        <v>300</v>
      </c>
      <c r="R147" s="456">
        <v>330</v>
      </c>
      <c r="S147" s="456">
        <v>360</v>
      </c>
      <c r="T147" s="456"/>
      <c r="U147" s="456">
        <f t="shared" si="10"/>
        <v>61</v>
      </c>
      <c r="V147" s="456">
        <f t="shared" si="11"/>
        <v>299</v>
      </c>
    </row>
    <row r="148" spans="3:22">
      <c r="C148" s="456" t="str">
        <f t="shared" si="12"/>
        <v>OTHER EXPORTLetraset</v>
      </c>
      <c r="D148" s="456" t="str">
        <f t="shared" si="13"/>
        <v>OTHER EXPORT</v>
      </c>
      <c r="E148" s="456" t="s">
        <v>569</v>
      </c>
      <c r="F148" s="456" t="str">
        <f t="shared" si="14"/>
        <v>Letraset</v>
      </c>
      <c r="G148" s="456" t="s">
        <v>698</v>
      </c>
      <c r="H148" s="456">
        <v>1</v>
      </c>
      <c r="I148" s="456">
        <v>2</v>
      </c>
      <c r="J148" s="456">
        <v>2</v>
      </c>
      <c r="K148" s="456">
        <v>3</v>
      </c>
      <c r="L148" s="456">
        <v>4</v>
      </c>
      <c r="M148" s="456">
        <v>4</v>
      </c>
      <c r="N148" s="456">
        <v>5</v>
      </c>
      <c r="O148" s="456">
        <v>6</v>
      </c>
      <c r="P148" s="456">
        <v>6</v>
      </c>
      <c r="Q148" s="456">
        <v>7</v>
      </c>
      <c r="R148" s="456">
        <v>8</v>
      </c>
      <c r="S148" s="456">
        <v>9</v>
      </c>
      <c r="T148" s="456"/>
      <c r="U148" s="456">
        <f t="shared" si="10"/>
        <v>2</v>
      </c>
      <c r="V148" s="456">
        <f t="shared" si="11"/>
        <v>7</v>
      </c>
    </row>
    <row r="149" spans="3:22">
      <c r="C149" s="456" t="str">
        <f t="shared" si="12"/>
        <v>OTHER EXPORTOther</v>
      </c>
      <c r="D149" s="456" t="str">
        <f t="shared" si="13"/>
        <v>OTHER EXPORT</v>
      </c>
      <c r="E149" s="456" t="s">
        <v>569</v>
      </c>
      <c r="F149" s="456" t="str">
        <f t="shared" si="14"/>
        <v>Other</v>
      </c>
      <c r="G149" s="456" t="s">
        <v>699</v>
      </c>
      <c r="H149" s="456">
        <v>3</v>
      </c>
      <c r="I149" s="456">
        <v>6</v>
      </c>
      <c r="J149" s="456">
        <v>10</v>
      </c>
      <c r="K149" s="456">
        <v>12</v>
      </c>
      <c r="L149" s="456">
        <v>14</v>
      </c>
      <c r="M149" s="456">
        <v>15</v>
      </c>
      <c r="N149" s="456">
        <v>17</v>
      </c>
      <c r="O149" s="456">
        <v>18</v>
      </c>
      <c r="P149" s="456">
        <v>21</v>
      </c>
      <c r="Q149" s="456">
        <v>28</v>
      </c>
      <c r="R149" s="456">
        <v>30</v>
      </c>
      <c r="S149" s="456">
        <v>31</v>
      </c>
      <c r="T149" s="456"/>
      <c r="U149" s="456">
        <f t="shared" si="10"/>
        <v>6</v>
      </c>
      <c r="V149" s="456">
        <f t="shared" si="11"/>
        <v>25</v>
      </c>
    </row>
    <row r="150" spans="3:22">
      <c r="C150" s="456" t="str">
        <f t="shared" si="12"/>
        <v>OTHER EXPORTTotal</v>
      </c>
      <c r="D150" s="456" t="str">
        <f t="shared" si="13"/>
        <v>OTHER EXPORT</v>
      </c>
      <c r="E150" s="456" t="s">
        <v>569</v>
      </c>
      <c r="F150" s="456" t="str">
        <f t="shared" si="14"/>
        <v>Total</v>
      </c>
      <c r="G150" s="456" t="s">
        <v>700</v>
      </c>
      <c r="H150" s="456">
        <v>56</v>
      </c>
      <c r="I150" s="456">
        <v>113</v>
      </c>
      <c r="J150" s="456">
        <v>180</v>
      </c>
      <c r="K150" s="456">
        <v>236</v>
      </c>
      <c r="L150" s="456">
        <v>290</v>
      </c>
      <c r="M150" s="456">
        <v>341</v>
      </c>
      <c r="N150" s="456">
        <v>395</v>
      </c>
      <c r="O150" s="456">
        <v>446</v>
      </c>
      <c r="P150" s="456">
        <v>502</v>
      </c>
      <c r="Q150" s="456">
        <v>567</v>
      </c>
      <c r="R150" s="456">
        <v>622</v>
      </c>
      <c r="S150" s="456">
        <v>673</v>
      </c>
      <c r="T150" s="456"/>
      <c r="U150" s="456">
        <f t="shared" si="10"/>
        <v>113</v>
      </c>
      <c r="V150" s="456">
        <f t="shared" si="11"/>
        <v>560</v>
      </c>
    </row>
    <row r="151" spans="3:22">
      <c r="C151" s="456" t="str">
        <f t="shared" si="12"/>
        <v>OTHER HOMELiquitex</v>
      </c>
      <c r="D151" s="456" t="str">
        <f t="shared" si="13"/>
        <v>OTHER HOME</v>
      </c>
      <c r="E151" s="456" t="s">
        <v>701</v>
      </c>
      <c r="F151" s="456" t="str">
        <f t="shared" si="14"/>
        <v>Liquitex</v>
      </c>
      <c r="G151" s="456" t="s">
        <v>692</v>
      </c>
      <c r="H151" s="456"/>
      <c r="I151" s="456"/>
      <c r="J151" s="456"/>
      <c r="K151" s="456"/>
      <c r="L151" s="456"/>
      <c r="M151" s="456"/>
      <c r="N151" s="456"/>
      <c r="O151" s="456"/>
      <c r="P151" s="456"/>
      <c r="Q151" s="456"/>
      <c r="R151" s="456"/>
      <c r="S151" s="456"/>
      <c r="T151" s="456"/>
      <c r="U151" s="456">
        <f t="shared" si="10"/>
        <v>0</v>
      </c>
      <c r="V151" s="456">
        <f t="shared" si="11"/>
        <v>0</v>
      </c>
    </row>
    <row r="152" spans="3:22">
      <c r="C152" s="456" t="str">
        <f t="shared" si="12"/>
        <v>OTHER HOMEWinsor &amp; Newton</v>
      </c>
      <c r="D152" s="456" t="str">
        <f t="shared" si="13"/>
        <v>OTHER HOME</v>
      </c>
      <c r="E152" s="456" t="s">
        <v>701</v>
      </c>
      <c r="F152" s="456" t="str">
        <f t="shared" si="14"/>
        <v>Winsor &amp; Newton</v>
      </c>
      <c r="G152" s="456" t="s">
        <v>693</v>
      </c>
      <c r="H152" s="456"/>
      <c r="I152" s="456"/>
      <c r="J152" s="456"/>
      <c r="K152" s="456"/>
      <c r="L152" s="456"/>
      <c r="M152" s="456"/>
      <c r="N152" s="456"/>
      <c r="O152" s="456"/>
      <c r="P152" s="456"/>
      <c r="Q152" s="456"/>
      <c r="R152" s="456"/>
      <c r="S152" s="456"/>
      <c r="T152" s="456"/>
      <c r="U152" s="456">
        <f t="shared" si="10"/>
        <v>0</v>
      </c>
      <c r="V152" s="456">
        <f t="shared" si="11"/>
        <v>0</v>
      </c>
    </row>
    <row r="153" spans="3:22">
      <c r="C153" s="456" t="str">
        <f t="shared" si="12"/>
        <v>OTHER HOMEReeves</v>
      </c>
      <c r="D153" s="456" t="str">
        <f t="shared" si="13"/>
        <v>OTHER HOME</v>
      </c>
      <c r="E153" s="456" t="s">
        <v>701</v>
      </c>
      <c r="F153" s="456" t="str">
        <f t="shared" si="14"/>
        <v>Reeves</v>
      </c>
      <c r="G153" s="456" t="s">
        <v>694</v>
      </c>
      <c r="H153" s="456"/>
      <c r="I153" s="456"/>
      <c r="J153" s="456"/>
      <c r="K153" s="456"/>
      <c r="L153" s="456"/>
      <c r="M153" s="456"/>
      <c r="N153" s="456"/>
      <c r="O153" s="456"/>
      <c r="P153" s="456"/>
      <c r="Q153" s="456"/>
      <c r="R153" s="456"/>
      <c r="S153" s="456"/>
      <c r="T153" s="456"/>
      <c r="U153" s="456">
        <f t="shared" si="10"/>
        <v>0</v>
      </c>
      <c r="V153" s="456">
        <f t="shared" si="11"/>
        <v>0</v>
      </c>
    </row>
    <row r="154" spans="3:22">
      <c r="C154" s="456" t="str">
        <f t="shared" si="12"/>
        <v>OTHER HOMEL&amp;B</v>
      </c>
      <c r="D154" s="456" t="str">
        <f t="shared" si="13"/>
        <v>OTHER HOME</v>
      </c>
      <c r="E154" s="456" t="s">
        <v>701</v>
      </c>
      <c r="F154" s="456" t="str">
        <f t="shared" si="14"/>
        <v>L&amp;B</v>
      </c>
      <c r="G154" s="456" t="s">
        <v>695</v>
      </c>
      <c r="H154" s="456"/>
      <c r="I154" s="456"/>
      <c r="J154" s="456"/>
      <c r="K154" s="456"/>
      <c r="L154" s="456"/>
      <c r="M154" s="456"/>
      <c r="N154" s="456"/>
      <c r="O154" s="456"/>
      <c r="P154" s="456"/>
      <c r="Q154" s="456"/>
      <c r="R154" s="456"/>
      <c r="S154" s="456"/>
      <c r="T154" s="456"/>
      <c r="U154" s="456">
        <f t="shared" si="10"/>
        <v>0</v>
      </c>
      <c r="V154" s="456">
        <f t="shared" si="11"/>
        <v>0</v>
      </c>
    </row>
    <row r="155" spans="3:22">
      <c r="C155" s="456" t="str">
        <f t="shared" si="12"/>
        <v>OTHER HOMEConte a Paris</v>
      </c>
      <c r="D155" s="456" t="str">
        <f t="shared" si="13"/>
        <v>OTHER HOME</v>
      </c>
      <c r="E155" s="456" t="s">
        <v>701</v>
      </c>
      <c r="F155" s="456" t="str">
        <f t="shared" si="14"/>
        <v>Conte a Paris</v>
      </c>
      <c r="G155" s="456" t="s">
        <v>696</v>
      </c>
      <c r="H155" s="456"/>
      <c r="I155" s="456"/>
      <c r="J155" s="456"/>
      <c r="K155" s="456"/>
      <c r="L155" s="456"/>
      <c r="M155" s="456"/>
      <c r="N155" s="456"/>
      <c r="O155" s="456"/>
      <c r="P155" s="456"/>
      <c r="Q155" s="456"/>
      <c r="R155" s="456"/>
      <c r="S155" s="456"/>
      <c r="T155" s="456"/>
      <c r="U155" s="456">
        <f t="shared" si="10"/>
        <v>0</v>
      </c>
      <c r="V155" s="456">
        <f t="shared" si="11"/>
        <v>0</v>
      </c>
    </row>
    <row r="156" spans="3:22">
      <c r="C156" s="456" t="str">
        <f t="shared" si="12"/>
        <v>OTHER HOMESnazaroo</v>
      </c>
      <c r="D156" s="456" t="str">
        <f t="shared" si="13"/>
        <v>OTHER HOME</v>
      </c>
      <c r="E156" s="456" t="s">
        <v>701</v>
      </c>
      <c r="F156" s="456" t="str">
        <f t="shared" si="14"/>
        <v>Snazaroo</v>
      </c>
      <c r="G156" s="456" t="s">
        <v>697</v>
      </c>
      <c r="H156" s="456">
        <v>15</v>
      </c>
      <c r="I156" s="456">
        <v>38</v>
      </c>
      <c r="J156" s="456">
        <v>63</v>
      </c>
      <c r="K156" s="456">
        <v>97</v>
      </c>
      <c r="L156" s="456">
        <v>123</v>
      </c>
      <c r="M156" s="456">
        <v>156</v>
      </c>
      <c r="N156" s="456">
        <v>189</v>
      </c>
      <c r="O156" s="456">
        <v>220</v>
      </c>
      <c r="P156" s="456">
        <v>254</v>
      </c>
      <c r="Q156" s="456">
        <v>313</v>
      </c>
      <c r="R156" s="456">
        <v>336</v>
      </c>
      <c r="S156" s="456">
        <v>354</v>
      </c>
      <c r="T156" s="456"/>
      <c r="U156" s="456">
        <f t="shared" si="10"/>
        <v>38</v>
      </c>
      <c r="V156" s="456">
        <f t="shared" si="11"/>
        <v>316</v>
      </c>
    </row>
    <row r="157" spans="3:22">
      <c r="C157" s="456" t="str">
        <f t="shared" si="12"/>
        <v>OTHER HOMELetraset</v>
      </c>
      <c r="D157" s="456" t="str">
        <f t="shared" si="13"/>
        <v>OTHER HOME</v>
      </c>
      <c r="E157" s="456" t="s">
        <v>701</v>
      </c>
      <c r="F157" s="456" t="str">
        <f t="shared" si="14"/>
        <v>Letraset</v>
      </c>
      <c r="G157" s="456" t="s">
        <v>698</v>
      </c>
      <c r="H157" s="456"/>
      <c r="I157" s="456"/>
      <c r="J157" s="456"/>
      <c r="K157" s="456"/>
      <c r="L157" s="456"/>
      <c r="M157" s="456"/>
      <c r="N157" s="456"/>
      <c r="O157" s="456"/>
      <c r="P157" s="456"/>
      <c r="Q157" s="456"/>
      <c r="R157" s="456"/>
      <c r="S157" s="456"/>
      <c r="T157" s="456"/>
      <c r="U157" s="456">
        <f t="shared" si="10"/>
        <v>0</v>
      </c>
      <c r="V157" s="456">
        <f t="shared" si="11"/>
        <v>0</v>
      </c>
    </row>
    <row r="158" spans="3:22">
      <c r="C158" s="456" t="str">
        <f t="shared" si="12"/>
        <v>OTHER HOMEOther</v>
      </c>
      <c r="D158" s="456" t="str">
        <f t="shared" si="13"/>
        <v>OTHER HOME</v>
      </c>
      <c r="E158" s="456" t="s">
        <v>701</v>
      </c>
      <c r="F158" s="456" t="str">
        <f t="shared" si="14"/>
        <v>Other</v>
      </c>
      <c r="G158" s="456" t="s">
        <v>699</v>
      </c>
      <c r="H158" s="456"/>
      <c r="I158" s="456"/>
      <c r="J158" s="456"/>
      <c r="K158" s="456"/>
      <c r="L158" s="456"/>
      <c r="M158" s="456"/>
      <c r="N158" s="456"/>
      <c r="O158" s="456"/>
      <c r="P158" s="456"/>
      <c r="Q158" s="456"/>
      <c r="R158" s="456"/>
      <c r="S158" s="456"/>
      <c r="T158" s="456"/>
      <c r="U158" s="456">
        <f t="shared" si="10"/>
        <v>0</v>
      </c>
      <c r="V158" s="456">
        <f t="shared" si="11"/>
        <v>0</v>
      </c>
    </row>
    <row r="159" spans="3:22">
      <c r="C159" s="456" t="str">
        <f t="shared" si="12"/>
        <v>OTHER HOMETotal</v>
      </c>
      <c r="D159" s="456" t="str">
        <f t="shared" si="13"/>
        <v>OTHER HOME</v>
      </c>
      <c r="E159" s="456" t="s">
        <v>701</v>
      </c>
      <c r="F159" s="456" t="str">
        <f t="shared" si="14"/>
        <v>Total</v>
      </c>
      <c r="G159" s="456" t="s">
        <v>700</v>
      </c>
      <c r="H159" s="456">
        <v>15</v>
      </c>
      <c r="I159" s="456">
        <v>38</v>
      </c>
      <c r="J159" s="456">
        <v>63</v>
      </c>
      <c r="K159" s="456">
        <v>97</v>
      </c>
      <c r="L159" s="456">
        <v>123</v>
      </c>
      <c r="M159" s="456">
        <v>156</v>
      </c>
      <c r="N159" s="456">
        <v>189</v>
      </c>
      <c r="O159" s="456">
        <v>220</v>
      </c>
      <c r="P159" s="456">
        <v>254</v>
      </c>
      <c r="Q159" s="456">
        <v>313</v>
      </c>
      <c r="R159" s="456">
        <v>336</v>
      </c>
      <c r="S159" s="456">
        <v>354</v>
      </c>
      <c r="T159" s="456"/>
      <c r="U159" s="456">
        <f t="shared" si="10"/>
        <v>38</v>
      </c>
      <c r="V159" s="456">
        <f t="shared" si="11"/>
        <v>316</v>
      </c>
    </row>
    <row r="160" spans="3:22">
      <c r="C160" s="456" t="str">
        <f t="shared" si="12"/>
        <v>NORDICS EXPLiquitex</v>
      </c>
      <c r="D160" s="456" t="str">
        <f t="shared" si="13"/>
        <v>NORDICS EXP</v>
      </c>
      <c r="E160" s="456" t="s">
        <v>702</v>
      </c>
      <c r="F160" s="456" t="str">
        <f t="shared" si="14"/>
        <v>Liquitex</v>
      </c>
      <c r="G160" s="456" t="s">
        <v>692</v>
      </c>
      <c r="H160" s="456"/>
      <c r="I160" s="456"/>
      <c r="J160" s="456"/>
      <c r="K160" s="456"/>
      <c r="L160" s="456"/>
      <c r="M160" s="456"/>
      <c r="N160" s="456"/>
      <c r="O160" s="456"/>
      <c r="P160" s="456"/>
      <c r="Q160" s="456"/>
      <c r="R160" s="456"/>
      <c r="S160" s="456"/>
      <c r="T160" s="456"/>
      <c r="U160" s="456">
        <f t="shared" si="10"/>
        <v>0</v>
      </c>
      <c r="V160" s="456">
        <f t="shared" si="11"/>
        <v>0</v>
      </c>
    </row>
    <row r="161" spans="3:22">
      <c r="C161" s="456" t="str">
        <f t="shared" si="12"/>
        <v>NORDICS EXPWinsor &amp; Newton</v>
      </c>
      <c r="D161" s="456" t="str">
        <f t="shared" si="13"/>
        <v>NORDICS EXP</v>
      </c>
      <c r="E161" s="456" t="s">
        <v>702</v>
      </c>
      <c r="F161" s="456" t="str">
        <f t="shared" si="14"/>
        <v>Winsor &amp; Newton</v>
      </c>
      <c r="G161" s="456" t="s">
        <v>693</v>
      </c>
      <c r="H161" s="456">
        <v>3</v>
      </c>
      <c r="I161" s="456">
        <v>7</v>
      </c>
      <c r="J161" s="456">
        <v>10</v>
      </c>
      <c r="K161" s="456">
        <v>13</v>
      </c>
      <c r="L161" s="456">
        <v>17</v>
      </c>
      <c r="M161" s="456">
        <v>20</v>
      </c>
      <c r="N161" s="456">
        <v>23</v>
      </c>
      <c r="O161" s="456">
        <v>27</v>
      </c>
      <c r="P161" s="456">
        <v>30</v>
      </c>
      <c r="Q161" s="456">
        <v>33</v>
      </c>
      <c r="R161" s="456">
        <v>37</v>
      </c>
      <c r="S161" s="456">
        <v>40</v>
      </c>
      <c r="T161" s="456"/>
      <c r="U161" s="456">
        <f t="shared" si="10"/>
        <v>7</v>
      </c>
      <c r="V161" s="456">
        <f t="shared" si="11"/>
        <v>33</v>
      </c>
    </row>
    <row r="162" spans="3:22">
      <c r="C162" s="456" t="str">
        <f t="shared" si="12"/>
        <v>NORDICS EXPReeves</v>
      </c>
      <c r="D162" s="456" t="str">
        <f t="shared" si="13"/>
        <v>NORDICS EXP</v>
      </c>
      <c r="E162" s="456" t="s">
        <v>702</v>
      </c>
      <c r="F162" s="456" t="str">
        <f t="shared" si="14"/>
        <v>Reeves</v>
      </c>
      <c r="G162" s="456" t="s">
        <v>694</v>
      </c>
      <c r="H162" s="456">
        <v>2</v>
      </c>
      <c r="I162" s="456">
        <v>3</v>
      </c>
      <c r="J162" s="456">
        <v>5</v>
      </c>
      <c r="K162" s="456">
        <v>7</v>
      </c>
      <c r="L162" s="456">
        <v>8</v>
      </c>
      <c r="M162" s="456">
        <v>10</v>
      </c>
      <c r="N162" s="456">
        <v>12</v>
      </c>
      <c r="O162" s="456">
        <v>13</v>
      </c>
      <c r="P162" s="456">
        <v>15</v>
      </c>
      <c r="Q162" s="456">
        <v>17</v>
      </c>
      <c r="R162" s="456">
        <v>18</v>
      </c>
      <c r="S162" s="456">
        <v>20</v>
      </c>
      <c r="T162" s="456"/>
      <c r="U162" s="456">
        <f t="shared" si="10"/>
        <v>3</v>
      </c>
      <c r="V162" s="456">
        <f t="shared" si="11"/>
        <v>17</v>
      </c>
    </row>
    <row r="163" spans="3:22">
      <c r="C163" s="456" t="str">
        <f t="shared" si="12"/>
        <v>NORDICS EXPL&amp;B</v>
      </c>
      <c r="D163" s="456" t="str">
        <f t="shared" si="13"/>
        <v>NORDICS EXP</v>
      </c>
      <c r="E163" s="456" t="s">
        <v>702</v>
      </c>
      <c r="F163" s="456" t="str">
        <f t="shared" si="14"/>
        <v>L&amp;B</v>
      </c>
      <c r="G163" s="456" t="s">
        <v>695</v>
      </c>
      <c r="H163" s="456">
        <v>1</v>
      </c>
      <c r="I163" s="456">
        <v>2</v>
      </c>
      <c r="J163" s="456">
        <v>4</v>
      </c>
      <c r="K163" s="456">
        <v>5</v>
      </c>
      <c r="L163" s="456">
        <v>6</v>
      </c>
      <c r="M163" s="456">
        <v>7</v>
      </c>
      <c r="N163" s="456">
        <v>8</v>
      </c>
      <c r="O163" s="456">
        <v>9</v>
      </c>
      <c r="P163" s="456">
        <v>11</v>
      </c>
      <c r="Q163" s="456">
        <v>12</v>
      </c>
      <c r="R163" s="456">
        <v>13</v>
      </c>
      <c r="S163" s="456">
        <v>14</v>
      </c>
      <c r="T163" s="456"/>
      <c r="U163" s="456">
        <f t="shared" si="10"/>
        <v>2</v>
      </c>
      <c r="V163" s="456">
        <f t="shared" si="11"/>
        <v>12</v>
      </c>
    </row>
    <row r="164" spans="3:22">
      <c r="C164" s="456" t="str">
        <f t="shared" si="12"/>
        <v>NORDICS EXPConte a Paris</v>
      </c>
      <c r="D164" s="456" t="str">
        <f t="shared" si="13"/>
        <v>NORDICS EXP</v>
      </c>
      <c r="E164" s="456" t="s">
        <v>702</v>
      </c>
      <c r="F164" s="456" t="str">
        <f t="shared" si="14"/>
        <v>Conte a Paris</v>
      </c>
      <c r="G164" s="456" t="s">
        <v>696</v>
      </c>
      <c r="H164" s="456"/>
      <c r="I164" s="456"/>
      <c r="J164" s="456"/>
      <c r="K164" s="456"/>
      <c r="L164" s="456"/>
      <c r="M164" s="456"/>
      <c r="N164" s="456"/>
      <c r="O164" s="456"/>
      <c r="P164" s="456"/>
      <c r="Q164" s="456"/>
      <c r="R164" s="456"/>
      <c r="S164" s="456"/>
      <c r="T164" s="456"/>
      <c r="U164" s="456">
        <f t="shared" si="10"/>
        <v>0</v>
      </c>
      <c r="V164" s="456">
        <f t="shared" si="11"/>
        <v>0</v>
      </c>
    </row>
    <row r="165" spans="3:22">
      <c r="C165" s="456" t="str">
        <f t="shared" si="12"/>
        <v>NORDICS EXPSnazaroo</v>
      </c>
      <c r="D165" s="456" t="str">
        <f t="shared" si="13"/>
        <v>NORDICS EXP</v>
      </c>
      <c r="E165" s="456" t="s">
        <v>702</v>
      </c>
      <c r="F165" s="456" t="str">
        <f t="shared" si="14"/>
        <v>Snazaroo</v>
      </c>
      <c r="G165" s="456" t="s">
        <v>697</v>
      </c>
      <c r="H165" s="456">
        <v>1</v>
      </c>
      <c r="I165" s="456">
        <v>3</v>
      </c>
      <c r="J165" s="456">
        <v>4</v>
      </c>
      <c r="K165" s="456">
        <v>5</v>
      </c>
      <c r="L165" s="456">
        <v>6</v>
      </c>
      <c r="M165" s="456">
        <v>8</v>
      </c>
      <c r="N165" s="456">
        <v>9</v>
      </c>
      <c r="O165" s="456">
        <v>10</v>
      </c>
      <c r="P165" s="456">
        <v>11</v>
      </c>
      <c r="Q165" s="456">
        <v>13</v>
      </c>
      <c r="R165" s="456">
        <v>14</v>
      </c>
      <c r="S165" s="456">
        <v>15</v>
      </c>
      <c r="T165" s="456"/>
      <c r="U165" s="456">
        <f t="shared" si="10"/>
        <v>3</v>
      </c>
      <c r="V165" s="456">
        <f t="shared" si="11"/>
        <v>12</v>
      </c>
    </row>
    <row r="166" spans="3:22">
      <c r="C166" s="456" t="str">
        <f t="shared" si="12"/>
        <v>NORDICS EXPLetraset</v>
      </c>
      <c r="D166" s="456" t="str">
        <f t="shared" si="13"/>
        <v>NORDICS EXP</v>
      </c>
      <c r="E166" s="456" t="s">
        <v>702</v>
      </c>
      <c r="F166" s="456" t="str">
        <f t="shared" si="14"/>
        <v>Letraset</v>
      </c>
      <c r="G166" s="456" t="s">
        <v>698</v>
      </c>
      <c r="H166" s="456">
        <v>1</v>
      </c>
      <c r="I166" s="456">
        <v>2</v>
      </c>
      <c r="J166" s="456">
        <v>3</v>
      </c>
      <c r="K166" s="456">
        <v>4</v>
      </c>
      <c r="L166" s="456">
        <v>5</v>
      </c>
      <c r="M166" s="456">
        <v>6</v>
      </c>
      <c r="N166" s="456">
        <v>6</v>
      </c>
      <c r="O166" s="456">
        <v>7</v>
      </c>
      <c r="P166" s="456">
        <v>8</v>
      </c>
      <c r="Q166" s="456">
        <v>9</v>
      </c>
      <c r="R166" s="456">
        <v>10</v>
      </c>
      <c r="S166" s="456">
        <v>11</v>
      </c>
      <c r="T166" s="456"/>
      <c r="U166" s="456">
        <f t="shared" si="10"/>
        <v>2</v>
      </c>
      <c r="V166" s="456">
        <f t="shared" si="11"/>
        <v>9</v>
      </c>
    </row>
    <row r="167" spans="3:22">
      <c r="C167" s="456" t="str">
        <f t="shared" si="12"/>
        <v>NORDICS EXPOther</v>
      </c>
      <c r="D167" s="456" t="str">
        <f t="shared" si="13"/>
        <v>NORDICS EXP</v>
      </c>
      <c r="E167" s="456" t="s">
        <v>702</v>
      </c>
      <c r="F167" s="456" t="str">
        <f t="shared" si="14"/>
        <v>Other</v>
      </c>
      <c r="G167" s="456" t="s">
        <v>699</v>
      </c>
      <c r="H167" s="456"/>
      <c r="I167" s="456"/>
      <c r="J167" s="456"/>
      <c r="K167" s="456"/>
      <c r="L167" s="456"/>
      <c r="M167" s="456"/>
      <c r="N167" s="456"/>
      <c r="O167" s="456"/>
      <c r="P167" s="456"/>
      <c r="Q167" s="456"/>
      <c r="R167" s="456"/>
      <c r="S167" s="456"/>
      <c r="T167" s="456"/>
      <c r="U167" s="456">
        <f t="shared" si="10"/>
        <v>0</v>
      </c>
      <c r="V167" s="456">
        <f t="shared" si="11"/>
        <v>0</v>
      </c>
    </row>
    <row r="168" spans="3:22">
      <c r="C168" s="456" t="str">
        <f t="shared" si="12"/>
        <v>NORDICS EXPTotal</v>
      </c>
      <c r="D168" s="456" t="str">
        <f t="shared" si="13"/>
        <v>NORDICS EXP</v>
      </c>
      <c r="E168" s="456" t="s">
        <v>702</v>
      </c>
      <c r="F168" s="456" t="str">
        <f t="shared" si="14"/>
        <v>Total</v>
      </c>
      <c r="G168" s="456" t="s">
        <v>700</v>
      </c>
      <c r="H168" s="456">
        <v>8</v>
      </c>
      <c r="I168" s="456">
        <v>17</v>
      </c>
      <c r="J168" s="456">
        <v>25</v>
      </c>
      <c r="K168" s="456">
        <v>33</v>
      </c>
      <c r="L168" s="456">
        <v>42</v>
      </c>
      <c r="M168" s="456">
        <v>50</v>
      </c>
      <c r="N168" s="456">
        <v>58</v>
      </c>
      <c r="O168" s="456">
        <v>67</v>
      </c>
      <c r="P168" s="456">
        <v>75</v>
      </c>
      <c r="Q168" s="456">
        <v>83</v>
      </c>
      <c r="R168" s="456">
        <v>92</v>
      </c>
      <c r="S168" s="456">
        <v>100</v>
      </c>
      <c r="T168" s="456"/>
      <c r="U168" s="456">
        <f t="shared" si="10"/>
        <v>17</v>
      </c>
      <c r="V168" s="456">
        <f t="shared" si="11"/>
        <v>83</v>
      </c>
    </row>
    <row r="169" spans="3:22">
      <c r="C169" s="456" t="str">
        <f t="shared" si="12"/>
        <v>UKLiquitex</v>
      </c>
      <c r="D169" s="456" t="str">
        <f t="shared" si="13"/>
        <v>UK</v>
      </c>
      <c r="E169" s="456" t="s">
        <v>154</v>
      </c>
      <c r="F169" s="456" t="str">
        <f t="shared" si="14"/>
        <v>Liquitex</v>
      </c>
      <c r="G169" s="456" t="s">
        <v>692</v>
      </c>
      <c r="H169" s="456">
        <v>73</v>
      </c>
      <c r="I169" s="456">
        <v>136</v>
      </c>
      <c r="J169" s="456">
        <v>216</v>
      </c>
      <c r="K169" s="456">
        <v>280</v>
      </c>
      <c r="L169" s="456">
        <v>340</v>
      </c>
      <c r="M169" s="456">
        <v>403</v>
      </c>
      <c r="N169" s="456">
        <v>470</v>
      </c>
      <c r="O169" s="456">
        <v>551</v>
      </c>
      <c r="P169" s="456">
        <v>617</v>
      </c>
      <c r="Q169" s="456">
        <v>658</v>
      </c>
      <c r="R169" s="456">
        <v>714</v>
      </c>
      <c r="S169" s="456">
        <v>817</v>
      </c>
      <c r="T169" s="456"/>
      <c r="U169" s="456">
        <f t="shared" si="10"/>
        <v>136</v>
      </c>
      <c r="V169" s="456">
        <f t="shared" si="11"/>
        <v>681</v>
      </c>
    </row>
    <row r="170" spans="3:22">
      <c r="C170" s="456" t="str">
        <f t="shared" si="12"/>
        <v>UKWinsor &amp; Newton</v>
      </c>
      <c r="D170" s="456" t="str">
        <f t="shared" si="13"/>
        <v>UK</v>
      </c>
      <c r="E170" s="456" t="s">
        <v>154</v>
      </c>
      <c r="F170" s="456" t="str">
        <f t="shared" si="14"/>
        <v>Winsor &amp; Newton</v>
      </c>
      <c r="G170" s="456" t="s">
        <v>693</v>
      </c>
      <c r="H170" s="456">
        <v>948</v>
      </c>
      <c r="I170" s="456">
        <v>1790</v>
      </c>
      <c r="J170" s="456">
        <v>2644</v>
      </c>
      <c r="K170" s="456">
        <v>3364</v>
      </c>
      <c r="L170" s="456">
        <v>4109</v>
      </c>
      <c r="M170" s="456">
        <v>4976</v>
      </c>
      <c r="N170" s="456">
        <v>5860</v>
      </c>
      <c r="O170" s="456">
        <v>6647</v>
      </c>
      <c r="P170" s="456">
        <v>7647</v>
      </c>
      <c r="Q170" s="456">
        <v>8840</v>
      </c>
      <c r="R170" s="456">
        <v>9852</v>
      </c>
      <c r="S170" s="456">
        <v>10719</v>
      </c>
      <c r="T170" s="456"/>
      <c r="U170" s="456">
        <f t="shared" si="10"/>
        <v>1790</v>
      </c>
      <c r="V170" s="456">
        <f t="shared" si="11"/>
        <v>8929</v>
      </c>
    </row>
    <row r="171" spans="3:22">
      <c r="C171" s="456" t="str">
        <f t="shared" si="12"/>
        <v>UKReeves</v>
      </c>
      <c r="D171" s="456" t="str">
        <f t="shared" si="13"/>
        <v>UK</v>
      </c>
      <c r="E171" s="456" t="s">
        <v>154</v>
      </c>
      <c r="F171" s="456" t="str">
        <f t="shared" si="14"/>
        <v>Reeves</v>
      </c>
      <c r="G171" s="456" t="s">
        <v>694</v>
      </c>
      <c r="H171" s="456">
        <v>350</v>
      </c>
      <c r="I171" s="456">
        <v>615</v>
      </c>
      <c r="J171" s="456">
        <v>934</v>
      </c>
      <c r="K171" s="456">
        <v>1218</v>
      </c>
      <c r="L171" s="456">
        <v>1522</v>
      </c>
      <c r="M171" s="456">
        <v>1835</v>
      </c>
      <c r="N171" s="456">
        <v>2145</v>
      </c>
      <c r="O171" s="456">
        <v>2434</v>
      </c>
      <c r="P171" s="456">
        <v>2770</v>
      </c>
      <c r="Q171" s="456">
        <v>3130</v>
      </c>
      <c r="R171" s="456">
        <v>3512</v>
      </c>
      <c r="S171" s="456">
        <v>3941</v>
      </c>
      <c r="T171" s="456"/>
      <c r="U171" s="456">
        <f t="shared" si="10"/>
        <v>615</v>
      </c>
      <c r="V171" s="456">
        <f t="shared" si="11"/>
        <v>3326</v>
      </c>
    </row>
    <row r="172" spans="3:22">
      <c r="C172" s="456" t="str">
        <f t="shared" si="12"/>
        <v>UKL&amp;B</v>
      </c>
      <c r="D172" s="456" t="str">
        <f t="shared" si="13"/>
        <v>UK</v>
      </c>
      <c r="E172" s="456" t="s">
        <v>154</v>
      </c>
      <c r="F172" s="456" t="str">
        <f t="shared" si="14"/>
        <v>L&amp;B</v>
      </c>
      <c r="G172" s="456" t="s">
        <v>695</v>
      </c>
      <c r="H172" s="456">
        <v>1</v>
      </c>
      <c r="I172" s="456">
        <v>2</v>
      </c>
      <c r="J172" s="456">
        <v>2</v>
      </c>
      <c r="K172" s="456">
        <v>3</v>
      </c>
      <c r="L172" s="456">
        <v>4</v>
      </c>
      <c r="M172" s="456">
        <v>5</v>
      </c>
      <c r="N172" s="456">
        <v>6</v>
      </c>
      <c r="O172" s="456">
        <v>7</v>
      </c>
      <c r="P172" s="456">
        <v>8</v>
      </c>
      <c r="Q172" s="456">
        <v>10</v>
      </c>
      <c r="R172" s="456">
        <v>11</v>
      </c>
      <c r="S172" s="456">
        <v>12</v>
      </c>
      <c r="T172" s="456"/>
      <c r="U172" s="456">
        <f t="shared" si="10"/>
        <v>2</v>
      </c>
      <c r="V172" s="456">
        <f t="shared" si="11"/>
        <v>10</v>
      </c>
    </row>
    <row r="173" spans="3:22">
      <c r="C173" s="456" t="str">
        <f t="shared" si="12"/>
        <v>UKConte a Paris</v>
      </c>
      <c r="D173" s="456" t="str">
        <f t="shared" si="13"/>
        <v>UK</v>
      </c>
      <c r="E173" s="456" t="s">
        <v>154</v>
      </c>
      <c r="F173" s="456" t="str">
        <f t="shared" si="14"/>
        <v>Conte a Paris</v>
      </c>
      <c r="G173" s="456" t="s">
        <v>696</v>
      </c>
      <c r="H173" s="456">
        <v>20</v>
      </c>
      <c r="I173" s="456">
        <v>34</v>
      </c>
      <c r="J173" s="456">
        <v>54</v>
      </c>
      <c r="K173" s="456">
        <v>69</v>
      </c>
      <c r="L173" s="456">
        <v>83</v>
      </c>
      <c r="M173" s="456">
        <v>103</v>
      </c>
      <c r="N173" s="456">
        <v>123</v>
      </c>
      <c r="O173" s="456">
        <v>142</v>
      </c>
      <c r="P173" s="456">
        <v>172</v>
      </c>
      <c r="Q173" s="456">
        <v>220</v>
      </c>
      <c r="R173" s="456">
        <v>256</v>
      </c>
      <c r="S173" s="456">
        <v>297</v>
      </c>
      <c r="T173" s="456"/>
      <c r="U173" s="456">
        <f t="shared" si="10"/>
        <v>34</v>
      </c>
      <c r="V173" s="456">
        <f t="shared" si="11"/>
        <v>263</v>
      </c>
    </row>
    <row r="174" spans="3:22">
      <c r="C174" s="456" t="str">
        <f t="shared" si="12"/>
        <v>UKSnazaroo</v>
      </c>
      <c r="D174" s="456" t="str">
        <f t="shared" si="13"/>
        <v>UK</v>
      </c>
      <c r="E174" s="456" t="s">
        <v>154</v>
      </c>
      <c r="F174" s="456" t="str">
        <f t="shared" si="14"/>
        <v>Snazaroo</v>
      </c>
      <c r="G174" s="456" t="s">
        <v>697</v>
      </c>
      <c r="H174" s="456">
        <v>123</v>
      </c>
      <c r="I174" s="456">
        <v>242</v>
      </c>
      <c r="J174" s="456">
        <v>443</v>
      </c>
      <c r="K174" s="456">
        <v>663</v>
      </c>
      <c r="L174" s="456">
        <v>832</v>
      </c>
      <c r="M174" s="456">
        <v>1131</v>
      </c>
      <c r="N174" s="456">
        <v>1404</v>
      </c>
      <c r="O174" s="456">
        <v>1766</v>
      </c>
      <c r="P174" s="456">
        <v>2217</v>
      </c>
      <c r="Q174" s="456">
        <v>2702</v>
      </c>
      <c r="R174" s="456">
        <v>3104</v>
      </c>
      <c r="S174" s="456">
        <v>3657</v>
      </c>
      <c r="T174" s="456"/>
      <c r="U174" s="456">
        <f t="shared" si="10"/>
        <v>242</v>
      </c>
      <c r="V174" s="456">
        <f t="shared" si="11"/>
        <v>3415</v>
      </c>
    </row>
    <row r="175" spans="3:22">
      <c r="C175" s="456" t="str">
        <f t="shared" si="12"/>
        <v>UKLetraset</v>
      </c>
      <c r="D175" s="456" t="str">
        <f t="shared" si="13"/>
        <v>UK</v>
      </c>
      <c r="E175" s="456" t="s">
        <v>154</v>
      </c>
      <c r="F175" s="456" t="str">
        <f t="shared" si="14"/>
        <v>Letraset</v>
      </c>
      <c r="G175" s="456" t="s">
        <v>698</v>
      </c>
      <c r="H175" s="456">
        <v>130</v>
      </c>
      <c r="I175" s="456">
        <v>223</v>
      </c>
      <c r="J175" s="456">
        <v>357</v>
      </c>
      <c r="K175" s="456">
        <v>460</v>
      </c>
      <c r="L175" s="456">
        <v>549</v>
      </c>
      <c r="M175" s="456">
        <v>643</v>
      </c>
      <c r="N175" s="456">
        <v>747</v>
      </c>
      <c r="O175" s="456">
        <v>870</v>
      </c>
      <c r="P175" s="456">
        <v>985</v>
      </c>
      <c r="Q175" s="456">
        <v>1109</v>
      </c>
      <c r="R175" s="456">
        <v>1223</v>
      </c>
      <c r="S175" s="456">
        <v>1386</v>
      </c>
      <c r="T175" s="456"/>
      <c r="U175" s="456">
        <f t="shared" si="10"/>
        <v>223</v>
      </c>
      <c r="V175" s="456">
        <f t="shared" si="11"/>
        <v>1163</v>
      </c>
    </row>
    <row r="176" spans="3:22">
      <c r="C176" s="456" t="str">
        <f t="shared" si="12"/>
        <v>UKOther</v>
      </c>
      <c r="D176" s="456" t="str">
        <f t="shared" si="13"/>
        <v>UK</v>
      </c>
      <c r="E176" s="456" t="s">
        <v>154</v>
      </c>
      <c r="F176" s="456" t="str">
        <f t="shared" si="14"/>
        <v>Other</v>
      </c>
      <c r="G176" s="456" t="s">
        <v>699</v>
      </c>
      <c r="H176" s="456">
        <v>156</v>
      </c>
      <c r="I176" s="456">
        <v>291</v>
      </c>
      <c r="J176" s="456">
        <v>445</v>
      </c>
      <c r="K176" s="456">
        <v>590</v>
      </c>
      <c r="L176" s="456">
        <v>740</v>
      </c>
      <c r="M176" s="456">
        <v>896</v>
      </c>
      <c r="N176" s="456">
        <v>988</v>
      </c>
      <c r="O176" s="456">
        <v>1079</v>
      </c>
      <c r="P176" s="456">
        <v>1202</v>
      </c>
      <c r="Q176" s="456">
        <v>1335</v>
      </c>
      <c r="R176" s="456">
        <v>1485</v>
      </c>
      <c r="S176" s="456">
        <v>1604</v>
      </c>
      <c r="T176" s="456"/>
      <c r="U176" s="456">
        <f t="shared" si="10"/>
        <v>291</v>
      </c>
      <c r="V176" s="456">
        <f t="shared" si="11"/>
        <v>1313</v>
      </c>
    </row>
    <row r="177" spans="3:22">
      <c r="C177" s="456" t="str">
        <f t="shared" si="12"/>
        <v>UKTotal</v>
      </c>
      <c r="D177" s="456" t="str">
        <f t="shared" si="13"/>
        <v>UK</v>
      </c>
      <c r="E177" s="456" t="s">
        <v>154</v>
      </c>
      <c r="F177" s="456" t="str">
        <f t="shared" si="14"/>
        <v>Total</v>
      </c>
      <c r="G177" s="456" t="s">
        <v>700</v>
      </c>
      <c r="H177" s="456">
        <v>1799</v>
      </c>
      <c r="I177" s="456">
        <v>3333</v>
      </c>
      <c r="J177" s="456">
        <v>5096</v>
      </c>
      <c r="K177" s="456">
        <v>6649</v>
      </c>
      <c r="L177" s="456">
        <v>8179</v>
      </c>
      <c r="M177" s="456">
        <v>9992</v>
      </c>
      <c r="N177" s="456">
        <v>11743</v>
      </c>
      <c r="O177" s="456">
        <v>13494</v>
      </c>
      <c r="P177" s="456">
        <v>15619</v>
      </c>
      <c r="Q177" s="456">
        <v>18004</v>
      </c>
      <c r="R177" s="456">
        <v>20158</v>
      </c>
      <c r="S177" s="456">
        <v>22433</v>
      </c>
      <c r="T177" s="456"/>
      <c r="U177" s="456">
        <f t="shared" si="10"/>
        <v>3333</v>
      </c>
      <c r="V177" s="456">
        <f t="shared" si="11"/>
        <v>19100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9"/>
  <sheetViews>
    <sheetView showGridLines="0" tabSelected="1" zoomScale="80" zoomScaleNormal="80" workbookViewId="0" xr3:uid="{842E5F09-E766-5B8D-85AF-A39847EA96FD}">
      <selection activeCell="M46" sqref="M46"/>
    </sheetView>
  </sheetViews>
  <sheetFormatPr defaultRowHeight="12.75"/>
  <cols>
    <col min="1" max="1" width="4.7109375" style="199" customWidth="1"/>
    <col min="2" max="2" width="31.42578125" hidden="1" customWidth="1"/>
    <col min="3" max="3" width="26.42578125" customWidth="1"/>
    <col min="4" max="4" width="1.140625" customWidth="1"/>
    <col min="5" max="5" width="10.5703125" bestFit="1" customWidth="1"/>
    <col min="6" max="6" width="11.5703125" customWidth="1"/>
    <col min="7" max="7" width="10.5703125" bestFit="1" customWidth="1"/>
    <col min="8" max="8" width="1.42578125" customWidth="1"/>
    <col min="9" max="9" width="10.5703125" bestFit="1" customWidth="1"/>
    <col min="10" max="10" width="11" customWidth="1"/>
    <col min="11" max="11" width="1.28515625" customWidth="1"/>
    <col min="12" max="12" width="11.5703125" bestFit="1" customWidth="1"/>
    <col min="13" max="13" width="11.85546875" customWidth="1"/>
    <col min="14" max="14" width="12" customWidth="1"/>
    <col min="15" max="15" width="11.5703125" bestFit="1" customWidth="1"/>
    <col min="16" max="16" width="1.28515625" customWidth="1"/>
    <col min="17" max="17" width="15.5703125" bestFit="1" customWidth="1"/>
    <col min="18" max="18" width="11.7109375" bestFit="1" customWidth="1"/>
    <col min="19" max="19" width="1.42578125" customWidth="1"/>
    <col min="20" max="20" width="9.5703125" customWidth="1"/>
    <col min="21" max="21" width="9.140625" customWidth="1"/>
    <col min="22" max="22" width="1" customWidth="1"/>
    <col min="23" max="23" width="8" customWidth="1"/>
    <col min="24" max="24" width="8.28515625" customWidth="1"/>
  </cols>
  <sheetData>
    <row r="1" spans="1:24" ht="15" customHeight="1">
      <c r="A1" s="456"/>
      <c r="B1" s="11"/>
      <c r="C1" s="456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456"/>
      <c r="W1" s="456"/>
      <c r="X1" s="456"/>
    </row>
    <row r="2" spans="1:24" ht="13.5" thickBot="1">
      <c r="A2" s="456"/>
      <c r="B2" s="11"/>
      <c r="C2" s="77" t="s">
        <v>28</v>
      </c>
      <c r="D2" s="11"/>
      <c r="E2" s="462" t="str">
        <f>C3&amp;" - "&amp;"2015 FC1 SALES BY BRAND REVIEW"&amp;" "&amp;"('000)"</f>
        <v>NORTH AMERICA - 2015 FC1 SALES BY BRAND REVIEW ('000)</v>
      </c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4"/>
    </row>
    <row r="3" spans="1:24" ht="13.5" thickBot="1">
      <c r="A3" s="456"/>
      <c r="B3" s="11"/>
      <c r="C3" s="86" t="s">
        <v>29</v>
      </c>
      <c r="D3" s="11"/>
      <c r="E3" s="465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7"/>
    </row>
    <row r="4" spans="1:24" s="45" customFormat="1" ht="4.5" customHeight="1">
      <c r="A4" s="456"/>
      <c r="B4" s="11"/>
      <c r="C4" s="448"/>
      <c r="D4" s="448"/>
      <c r="E4" s="465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7"/>
    </row>
    <row r="5" spans="1:24" s="45" customFormat="1" ht="15.75" thickBot="1">
      <c r="A5" s="456"/>
      <c r="B5" s="11"/>
      <c r="C5" s="76" t="s">
        <v>30</v>
      </c>
      <c r="D5" s="448"/>
      <c r="E5" s="465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6"/>
      <c r="W5" s="466"/>
      <c r="X5" s="467"/>
    </row>
    <row r="6" spans="1:24" s="45" customFormat="1" ht="15.75" thickBot="1">
      <c r="A6" s="456"/>
      <c r="B6" s="11"/>
      <c r="C6" s="87" t="s">
        <v>31</v>
      </c>
      <c r="D6" s="448"/>
      <c r="E6" s="468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70"/>
    </row>
    <row r="7" spans="1:24" s="45" customFormat="1" ht="10.5" customHeight="1">
      <c r="A7" s="456"/>
      <c r="B7" s="11"/>
      <c r="C7" s="254">
        <f>VLOOKUP(C6,FX!B:C,2,0)</f>
        <v>1.7022200000000001</v>
      </c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</row>
    <row r="8" spans="1:24" s="13" customFormat="1" ht="15">
      <c r="B8" s="12"/>
      <c r="C8" s="471" t="s">
        <v>32</v>
      </c>
      <c r="D8" s="12"/>
      <c r="E8" s="473" t="s">
        <v>33</v>
      </c>
      <c r="F8" s="474"/>
      <c r="G8" s="475"/>
      <c r="H8" s="12"/>
      <c r="I8" s="473" t="s">
        <v>34</v>
      </c>
      <c r="J8" s="475"/>
      <c r="K8" s="12"/>
      <c r="L8" s="473" t="s">
        <v>35</v>
      </c>
      <c r="M8" s="474"/>
      <c r="N8" s="474"/>
      <c r="O8" s="475"/>
      <c r="P8" s="12"/>
      <c r="Q8" s="473" t="s">
        <v>36</v>
      </c>
      <c r="R8" s="475"/>
      <c r="S8" s="12"/>
      <c r="T8" s="461" t="s">
        <v>37</v>
      </c>
      <c r="U8" s="461"/>
      <c r="W8" s="461" t="s">
        <v>38</v>
      </c>
      <c r="X8" s="461"/>
    </row>
    <row r="9" spans="1:24" s="13" customFormat="1" ht="15">
      <c r="B9" s="12"/>
      <c r="C9" s="472"/>
      <c r="D9" s="12"/>
      <c r="E9" s="79" t="s">
        <v>33</v>
      </c>
      <c r="F9" s="79" t="s">
        <v>39</v>
      </c>
      <c r="G9" s="79" t="s">
        <v>40</v>
      </c>
      <c r="H9" s="88"/>
      <c r="I9" s="79" t="s">
        <v>41</v>
      </c>
      <c r="J9" s="79" t="s">
        <v>42</v>
      </c>
      <c r="K9" s="88"/>
      <c r="L9" s="79" t="s">
        <v>43</v>
      </c>
      <c r="M9" s="79" t="s">
        <v>44</v>
      </c>
      <c r="N9" s="79" t="s">
        <v>45</v>
      </c>
      <c r="O9" s="79" t="s">
        <v>46</v>
      </c>
      <c r="P9" s="88"/>
      <c r="Q9" s="79" t="s">
        <v>47</v>
      </c>
      <c r="R9" s="79" t="s">
        <v>48</v>
      </c>
      <c r="S9" s="88"/>
      <c r="T9" s="79" t="s">
        <v>49</v>
      </c>
      <c r="U9" s="79" t="s">
        <v>46</v>
      </c>
      <c r="V9" s="89"/>
      <c r="W9" s="79" t="s">
        <v>49</v>
      </c>
      <c r="X9" s="79" t="s">
        <v>46</v>
      </c>
    </row>
    <row r="10" spans="1:24">
      <c r="A10" s="456"/>
      <c r="B10" s="11"/>
      <c r="C10" s="15"/>
      <c r="D10" s="11"/>
      <c r="E10" s="158"/>
      <c r="F10" s="159"/>
      <c r="G10" s="160"/>
      <c r="H10" s="11"/>
      <c r="I10" s="16"/>
      <c r="J10" s="18"/>
      <c r="K10" s="11"/>
      <c r="L10" s="152"/>
      <c r="M10" s="17"/>
      <c r="N10" s="17"/>
      <c r="O10" s="18"/>
      <c r="P10" s="11"/>
      <c r="Q10" s="16"/>
      <c r="R10" s="18"/>
      <c r="S10" s="11"/>
      <c r="T10" s="16"/>
      <c r="U10" s="18"/>
      <c r="V10" s="456"/>
      <c r="W10" s="16"/>
      <c r="X10" s="18"/>
    </row>
    <row r="11" spans="1:24">
      <c r="A11" s="456"/>
      <c r="B11" s="11" t="str">
        <f>$C$3&amp;C11</f>
        <v>NORTH AMERICAWinsor &amp; Newton</v>
      </c>
      <c r="C11" s="19" t="s">
        <v>50</v>
      </c>
      <c r="D11" s="11"/>
      <c r="E11" s="161">
        <f>SUMIF('YTD 15'!$A:$A,B11,'YTD 15'!I:I)/1000*$C$7</f>
        <v>4881.5752723691203</v>
      </c>
      <c r="F11" s="162">
        <f>SUMIF('BU15 CBU &amp; BRAND'!C:C,B11,'BU15 CBU &amp; BRAND'!U:U)*$C$7</f>
        <v>5057.2956199999999</v>
      </c>
      <c r="G11" s="163">
        <f>SUMIF('FY 14'!A:A,B11,'FY 14'!U:U)/1000*$C$7</f>
        <v>4419.9865440283811</v>
      </c>
      <c r="H11" s="11"/>
      <c r="I11" s="247">
        <f>IF(ISERROR(E11/F11-1),"",(E11/F11-1))</f>
        <v>-3.4745911814203945E-2</v>
      </c>
      <c r="J11" s="248">
        <f>IF(ISERROR(E11/G11-1),"",(E11/G11-1))</f>
        <v>0.10443215691784591</v>
      </c>
      <c r="K11" s="11"/>
      <c r="L11" s="166">
        <v>20000</v>
      </c>
      <c r="M11" s="167">
        <f>SUMIF('R12M'!A:A,B11,'R12M'!S:S)/1000*$C$7</f>
        <v>30202.135360791162</v>
      </c>
      <c r="N11" s="167">
        <f>SUMIF('BU15 CBU &amp; BRAND'!C:C,B11,'BU15 CBU &amp; BRAND'!S:S)*$C$7</f>
        <v>32703.050640000001</v>
      </c>
      <c r="O11" s="168">
        <f>SUMIF('FY 14'!A:A,B11,'FY 14'!$S:$S)/1000*$C$7</f>
        <v>29740.54663245042</v>
      </c>
      <c r="P11" s="11"/>
      <c r="Q11" s="247">
        <f>IF(ISERROR(L11/M11-1),"",(L11/M11-1))</f>
        <v>-0.33779516709390411</v>
      </c>
      <c r="R11" s="248">
        <f>IF(ISERROR(L11/O11-1),"",(L11/O11-1))</f>
        <v>-0.32751740419667819</v>
      </c>
      <c r="S11" s="11"/>
      <c r="T11" s="241">
        <f>L11-E11</f>
        <v>15118.42472763088</v>
      </c>
      <c r="U11" s="242">
        <f>L11-G11</f>
        <v>15580.013455971619</v>
      </c>
      <c r="V11" s="456"/>
      <c r="W11" s="247">
        <f t="shared" ref="W11:W17" si="0">T11/$T$34</f>
        <v>0.38564832899159246</v>
      </c>
      <c r="X11" s="248">
        <f t="shared" ref="X11:X17" si="1">U11/$U$34</f>
        <v>0.3449916130331957</v>
      </c>
    </row>
    <row r="12" spans="1:24">
      <c r="A12" s="456"/>
      <c r="B12" s="11" t="str">
        <f t="shared" ref="B12:B21" si="2">$C$3&amp;C12</f>
        <v>NORTH AMERICALiquitex</v>
      </c>
      <c r="C12" s="19" t="s">
        <v>51</v>
      </c>
      <c r="D12" s="11"/>
      <c r="E12" s="161">
        <f>SUMIF('YTD 15'!$A:$A,B12,'YTD 15'!I:I)/1000*$C$7</f>
        <v>4419.9136328391205</v>
      </c>
      <c r="F12" s="162">
        <f>SUMIF('BU15 CBU &amp; BRAND'!C:C,B12,'BU15 CBU &amp; BRAND'!U:U)*$C$7</f>
        <v>4512.5852199999999</v>
      </c>
      <c r="G12" s="163">
        <f>SUMIF('FY 14'!A:A,B12,'FY 14'!U:U)/1000*$C$7</f>
        <v>3579.2930427097999</v>
      </c>
      <c r="H12" s="11"/>
      <c r="I12" s="247">
        <f t="shared" ref="I12:I34" si="3">IF(ISERROR(E12/F12-1),"",(E12/F12-1))</f>
        <v>-2.0536251980384668E-2</v>
      </c>
      <c r="J12" s="248">
        <f t="shared" ref="J12:J34" si="4">IF(ISERROR(E12/G12-1),"",(E12/G12-1))</f>
        <v>0.23485659880279219</v>
      </c>
      <c r="K12" s="11"/>
      <c r="L12" s="166">
        <v>17000</v>
      </c>
      <c r="M12" s="167">
        <f>SUMIF('R12M'!A:A,B12,'R12M'!S:S)/1000*$C$7</f>
        <v>28789.493622751161</v>
      </c>
      <c r="N12" s="167">
        <f>SUMIF('BU15 CBU &amp; BRAND'!C:C,B12,'BU15 CBU &amp; BRAND'!S:S)*$C$7</f>
        <v>27073.809100000002</v>
      </c>
      <c r="O12" s="168">
        <f>SUMIF('FY 14'!A:A,B12,'FY 14'!$S:$S)/1000*$C$7</f>
        <v>27948.873032621843</v>
      </c>
      <c r="P12" s="11"/>
      <c r="Q12" s="247">
        <f t="shared" ref="Q12:Q34" si="5">IF(ISERROR(L12/M12-1),"",(L12/M12-1))</f>
        <v>-0.40950680749154977</v>
      </c>
      <c r="R12" s="248">
        <f t="shared" ref="R12:R34" si="6">IF(ISERROR(L12/O12-1),"",(L12/O12-1))</f>
        <v>-0.39174649438789</v>
      </c>
      <c r="S12" s="11"/>
      <c r="T12" s="241">
        <f t="shared" ref="T12:T21" si="7">L12-E12</f>
        <v>12580.086367160879</v>
      </c>
      <c r="U12" s="242">
        <f t="shared" ref="U12:U21" si="8">L12-G12</f>
        <v>13420.7069572902</v>
      </c>
      <c r="V12" s="456"/>
      <c r="W12" s="247">
        <f t="shared" si="0"/>
        <v>0.32089912629579592</v>
      </c>
      <c r="X12" s="248">
        <f t="shared" si="1"/>
        <v>0.29717762146519494</v>
      </c>
    </row>
    <row r="13" spans="1:24">
      <c r="A13" s="456"/>
      <c r="B13" s="11" t="str">
        <f t="shared" si="2"/>
        <v>NORTH AMERICASnazaroo</v>
      </c>
      <c r="C13" s="19" t="s">
        <v>52</v>
      </c>
      <c r="D13" s="11"/>
      <c r="E13" s="161">
        <f>SUMIF('YTD 15'!$A:$A,B13,'YTD 15'!I:I)/1000*$C$7</f>
        <v>660.17463465876006</v>
      </c>
      <c r="F13" s="162">
        <f>SUMIF('BU15 CBU &amp; BRAND'!C:C,B13,'BU15 CBU &amp; BRAND'!U:U)*$C$7</f>
        <v>939.62544000000003</v>
      </c>
      <c r="G13" s="163">
        <f>SUMIF('FY 14'!A:A,B13,'FY 14'!U:U)/1000*$C$7</f>
        <v>773.95514223560008</v>
      </c>
      <c r="H13" s="11"/>
      <c r="I13" s="247">
        <f t="shared" si="3"/>
        <v>-0.29740659782608692</v>
      </c>
      <c r="J13" s="248">
        <f t="shared" si="4"/>
        <v>-0.14701175994280558</v>
      </c>
      <c r="K13" s="11"/>
      <c r="L13" s="166">
        <v>3000</v>
      </c>
      <c r="M13" s="167">
        <f>SUMIF('R12M'!A:A,B13,'R12M'!S:S)/1000*$C$7</f>
        <v>4802.5439570677399</v>
      </c>
      <c r="N13" s="167">
        <f>SUMIF('BU15 CBU &amp; BRAND'!C:C,B13,'BU15 CBU &amp; BRAND'!S:S)*$C$7</f>
        <v>5637.7526400000006</v>
      </c>
      <c r="O13" s="168">
        <f>SUMIF('FY 14'!A:A,B13,'FY 14'!$S:$S)/1000*$C$7</f>
        <v>4916.3244646445792</v>
      </c>
      <c r="P13" s="11"/>
      <c r="Q13" s="247">
        <f t="shared" si="5"/>
        <v>-0.37533106894628154</v>
      </c>
      <c r="R13" s="248">
        <f t="shared" si="6"/>
        <v>-0.38978803747102109</v>
      </c>
      <c r="S13" s="11"/>
      <c r="T13" s="241">
        <f t="shared" si="7"/>
        <v>2339.8253653412398</v>
      </c>
      <c r="U13" s="242">
        <f t="shared" si="8"/>
        <v>2226.0448577644001</v>
      </c>
      <c r="V13" s="456"/>
      <c r="W13" s="247">
        <f t="shared" si="0"/>
        <v>5.9685434066872746E-2</v>
      </c>
      <c r="X13" s="248">
        <f t="shared" si="1"/>
        <v>4.9291793510617236E-2</v>
      </c>
    </row>
    <row r="14" spans="1:24">
      <c r="A14" s="456"/>
      <c r="B14" s="11" t="str">
        <f t="shared" si="2"/>
        <v>NORTH AMERICAConte a Paris</v>
      </c>
      <c r="C14" s="19" t="s">
        <v>53</v>
      </c>
      <c r="D14" s="11"/>
      <c r="E14" s="161">
        <f>SUMIF('YTD 15'!$A:$A,B14,'YTD 15'!I:I)/1000*$C$7</f>
        <v>207.81778754594004</v>
      </c>
      <c r="F14" s="162">
        <f>SUMIF('BU15 CBU &amp; BRAND'!C:C,B14,'BU15 CBU &amp; BRAND'!U:U)*$C$7</f>
        <v>211.07528000000002</v>
      </c>
      <c r="G14" s="163">
        <f>SUMIF('FY 14'!A:A,B14,'FY 14'!U:U)/1000*$C$7</f>
        <v>214.1737970216</v>
      </c>
      <c r="H14" s="11"/>
      <c r="I14" s="247">
        <f t="shared" si="3"/>
        <v>-1.5432846774193432E-2</v>
      </c>
      <c r="J14" s="248">
        <f t="shared" si="4"/>
        <v>-2.9676877209301789E-2</v>
      </c>
      <c r="K14" s="11"/>
      <c r="L14" s="166">
        <v>850</v>
      </c>
      <c r="M14" s="167">
        <f>SUMIF('R12M'!A:A,B14,'R12M'!S:S)/1000*$C$7</f>
        <v>1240.620236167</v>
      </c>
      <c r="N14" s="167">
        <f>SUMIF('BU15 CBU &amp; BRAND'!C:C,B14,'BU15 CBU &amp; BRAND'!S:S)*$C$7</f>
        <v>1268.1539</v>
      </c>
      <c r="O14" s="168">
        <f>SUMIF('FY 14'!A:A,B14,'FY 14'!$S:$S)/1000*$C$7</f>
        <v>1246.9762456426602</v>
      </c>
      <c r="P14" s="11"/>
      <c r="Q14" s="247">
        <f t="shared" si="5"/>
        <v>-0.31485883010731308</v>
      </c>
      <c r="R14" s="248">
        <f t="shared" si="6"/>
        <v>-0.31835108890792752</v>
      </c>
      <c r="S14" s="11"/>
      <c r="T14" s="241">
        <f t="shared" si="7"/>
        <v>642.18221245405994</v>
      </c>
      <c r="U14" s="242">
        <f t="shared" si="8"/>
        <v>635.82620297840003</v>
      </c>
      <c r="V14" s="456"/>
      <c r="W14" s="247">
        <f t="shared" si="0"/>
        <v>1.638110461921391E-2</v>
      </c>
      <c r="X14" s="248">
        <f t="shared" si="1"/>
        <v>1.4079237350736335E-2</v>
      </c>
    </row>
    <row r="15" spans="1:24">
      <c r="A15" s="456"/>
      <c r="B15" s="11" t="str">
        <f t="shared" si="2"/>
        <v>NORTH AMERICAReeves</v>
      </c>
      <c r="C15" s="19" t="s">
        <v>54</v>
      </c>
      <c r="D15" s="11"/>
      <c r="E15" s="161">
        <f>SUMIF('YTD 15'!$A:$A,B15,'YTD 15'!I:I)/1000*$C$7</f>
        <v>883.35728463944008</v>
      </c>
      <c r="F15" s="162">
        <f>SUMIF('BU15 CBU &amp; BRAND'!C:C,B15,'BU15 CBU &amp; BRAND'!U:U)*$C$7</f>
        <v>832.38558</v>
      </c>
      <c r="G15" s="163">
        <f>SUMIF('FY 14'!A:A,B15,'FY 14'!U:U)/1000*$C$7</f>
        <v>738.20935632340002</v>
      </c>
      <c r="H15" s="11"/>
      <c r="I15" s="247">
        <f t="shared" si="3"/>
        <v>6.1235689161554197E-2</v>
      </c>
      <c r="J15" s="248">
        <f t="shared" si="4"/>
        <v>0.19662163188900661</v>
      </c>
      <c r="K15" s="11"/>
      <c r="L15" s="166">
        <v>3000</v>
      </c>
      <c r="M15" s="167">
        <f>SUMIF('R12M'!A:A,B15,'R12M'!S:S)/1000*$C$7</f>
        <v>5206.65743818376</v>
      </c>
      <c r="N15" s="167">
        <f>SUMIF('BU15 CBU &amp; BRAND'!C:C,B15,'BU15 CBU &amp; BRAND'!S:S)*$C$7</f>
        <v>5002.8245800000004</v>
      </c>
      <c r="O15" s="168">
        <f>SUMIF('FY 14'!A:A,B15,'FY 14'!$S:$S)/1000*$C$7</f>
        <v>5061.5095098677202</v>
      </c>
      <c r="P15" s="11"/>
      <c r="Q15" s="247">
        <f t="shared" si="5"/>
        <v>-0.42381459974703251</v>
      </c>
      <c r="R15" s="248">
        <f t="shared" si="6"/>
        <v>-0.40729144257235561</v>
      </c>
      <c r="S15" s="11"/>
      <c r="T15" s="241">
        <f t="shared" si="7"/>
        <v>2116.64271536056</v>
      </c>
      <c r="U15" s="242">
        <f t="shared" si="8"/>
        <v>2261.7906436765998</v>
      </c>
      <c r="V15" s="456"/>
      <c r="W15" s="247">
        <f t="shared" si="0"/>
        <v>5.399237956049547E-2</v>
      </c>
      <c r="X15" s="248">
        <f t="shared" si="1"/>
        <v>5.0083320191633182E-2</v>
      </c>
    </row>
    <row r="16" spans="1:24">
      <c r="A16" s="456"/>
      <c r="B16" s="11" t="str">
        <f t="shared" si="2"/>
        <v>NORTH AMERICAL&amp;B</v>
      </c>
      <c r="C16" s="19" t="s">
        <v>55</v>
      </c>
      <c r="D16" s="11"/>
      <c r="E16" s="161">
        <f>SUMIF('YTD 15'!$A:$A,B16,'YTD 15'!I:I)/1000*$C$7</f>
        <v>6.7278543280000005E-2</v>
      </c>
      <c r="F16" s="162">
        <f>SUMIF('BU15 CBU &amp; BRAND'!C:C,B16,'BU15 CBU &amp; BRAND'!U:U)*$C$7</f>
        <v>35.74662</v>
      </c>
      <c r="G16" s="163">
        <f>SUMIF('FY 14'!A:A,B16,'FY 14'!U:U)/1000*$C$7</f>
        <v>0.56840019574</v>
      </c>
      <c r="H16" s="11"/>
      <c r="I16" s="247">
        <f t="shared" si="3"/>
        <v>-0.99811790476190476</v>
      </c>
      <c r="J16" s="248">
        <f t="shared" si="4"/>
        <v>-0.88163525666557852</v>
      </c>
      <c r="K16" s="11"/>
      <c r="L16" s="166">
        <v>10</v>
      </c>
      <c r="M16" s="167">
        <f>SUMIF('R12M'!A:A,B16,'R12M'!S:S)/1000*$C$7</f>
        <v>14.938425684780002</v>
      </c>
      <c r="N16" s="167">
        <f>SUMIF('BU15 CBU &amp; BRAND'!C:C,B16,'BU15 CBU &amp; BRAND'!S:S)*$C$7</f>
        <v>245.11968000000002</v>
      </c>
      <c r="O16" s="168">
        <f>SUMIF('FY 14'!A:A,B16,'FY 14'!$S:$S)/1000*$C$7</f>
        <v>15.439547337240001</v>
      </c>
      <c r="P16" s="11"/>
      <c r="Q16" s="247">
        <f t="shared" si="5"/>
        <v>-0.3305854170303576</v>
      </c>
      <c r="R16" s="248">
        <f t="shared" si="6"/>
        <v>-0.35231261761929245</v>
      </c>
      <c r="S16" s="11"/>
      <c r="T16" s="241">
        <f>L16-E16</f>
        <v>9.9327214567199995</v>
      </c>
      <c r="U16" s="242">
        <f>L16-G16</f>
        <v>9.4315998042599993</v>
      </c>
      <c r="V16" s="456"/>
      <c r="W16" s="247">
        <f t="shared" si="0"/>
        <v>2.5336881990900811E-4</v>
      </c>
      <c r="X16" s="248">
        <f t="shared" si="1"/>
        <v>2.0884595762066439E-4</v>
      </c>
    </row>
    <row r="17" spans="1:24">
      <c r="A17" s="456"/>
      <c r="B17" s="11" t="str">
        <f t="shared" si="2"/>
        <v>NORTH AMERICALetraset</v>
      </c>
      <c r="C17" s="19" t="s">
        <v>56</v>
      </c>
      <c r="D17" s="11"/>
      <c r="E17" s="161">
        <f>SUMIF('YTD 15'!$A:$A,B17,'YTD 15'!I:I)/1000*$C$7</f>
        <v>99.389272426600002</v>
      </c>
      <c r="F17" s="162">
        <f>SUMIF('BU15 CBU &amp; BRAND'!C:C,B17,'BU15 CBU &amp; BRAND'!U:U)*$C$7</f>
        <v>44.257719999999999</v>
      </c>
      <c r="G17" s="163">
        <f>SUMIF('FY 14'!A:A,B17,'FY 14'!U:U)/1000*$C$7</f>
        <v>97.289151692719997</v>
      </c>
      <c r="H17" s="11"/>
      <c r="I17" s="247">
        <f t="shared" si="3"/>
        <v>1.2456934615384618</v>
      </c>
      <c r="J17" s="248">
        <f t="shared" si="4"/>
        <v>2.1586381393406295E-2</v>
      </c>
      <c r="K17" s="11"/>
      <c r="L17" s="166">
        <v>300</v>
      </c>
      <c r="M17" s="167">
        <f>SUMIF('R12M'!A:A,B17,'R12M'!S:S)/1000*$C$7</f>
        <v>469.35978479129994</v>
      </c>
      <c r="N17" s="167">
        <f>SUMIF('BU15 CBU &amp; BRAND'!C:C,B17,'BU15 CBU &amp; BRAND'!S:S)*$C$7</f>
        <v>267.24853999999999</v>
      </c>
      <c r="O17" s="168">
        <f>SUMIF('FY 14'!A:A,B17,'FY 14'!$S:$S)/1000*$C$7</f>
        <v>467.25966405742008</v>
      </c>
      <c r="P17" s="11"/>
      <c r="Q17" s="247">
        <f t="shared" si="5"/>
        <v>-0.36083147785361602</v>
      </c>
      <c r="R17" s="248">
        <f t="shared" si="6"/>
        <v>-0.35795870459913282</v>
      </c>
      <c r="S17" s="11"/>
      <c r="T17" s="241">
        <f t="shared" si="7"/>
        <v>200.6107275734</v>
      </c>
      <c r="U17" s="242">
        <f t="shared" si="8"/>
        <v>202.71084830728</v>
      </c>
      <c r="V17" s="456"/>
      <c r="W17" s="247">
        <f t="shared" si="0"/>
        <v>5.1172786358537987E-3</v>
      </c>
      <c r="X17" s="248">
        <f t="shared" si="1"/>
        <v>4.4886702270498582E-3</v>
      </c>
    </row>
    <row r="18" spans="1:24">
      <c r="A18" s="456"/>
      <c r="B18" s="11" t="str">
        <f t="shared" si="2"/>
        <v>NORTH AMERICA</v>
      </c>
      <c r="C18" s="19"/>
      <c r="D18" s="11"/>
      <c r="E18" s="161">
        <v>20</v>
      </c>
      <c r="F18" s="162">
        <f>SUMIF('BU15 CBU &amp; BRAND'!C:C,B18,'BU15 CBU &amp; BRAND'!U:U)*$C$7</f>
        <v>0</v>
      </c>
      <c r="G18" s="163">
        <f>SUMIF('FY 14'!A:A,B18,'FY 14'!U:U)/1000*$C$7</f>
        <v>0</v>
      </c>
      <c r="H18" s="11"/>
      <c r="I18" s="247" t="str">
        <f t="shared" si="3"/>
        <v/>
      </c>
      <c r="J18" s="248" t="str">
        <f t="shared" si="4"/>
        <v/>
      </c>
      <c r="K18" s="11"/>
      <c r="L18" s="193"/>
      <c r="M18" s="167"/>
      <c r="N18" s="167"/>
      <c r="O18" s="168"/>
      <c r="P18" s="11"/>
      <c r="Q18" s="247" t="str">
        <f t="shared" si="5"/>
        <v/>
      </c>
      <c r="R18" s="248" t="str">
        <f t="shared" si="6"/>
        <v/>
      </c>
      <c r="S18" s="11"/>
      <c r="T18" s="241"/>
      <c r="U18" s="242"/>
      <c r="V18" s="456"/>
      <c r="W18" s="247"/>
      <c r="X18" s="248"/>
    </row>
    <row r="19" spans="1:24" s="45" customFormat="1">
      <c r="A19" s="456"/>
      <c r="B19" s="11" t="str">
        <f t="shared" si="2"/>
        <v>NORTH AMERICANPD</v>
      </c>
      <c r="C19" s="19" t="s">
        <v>13</v>
      </c>
      <c r="D19" s="11"/>
      <c r="E19" s="161">
        <f>SUMIF('YTD 15'!B:B,B19,'YTD 15'!I:I)/1000*$C$7</f>
        <v>0</v>
      </c>
      <c r="F19" s="162"/>
      <c r="G19" s="163"/>
      <c r="H19" s="11"/>
      <c r="I19" s="247" t="str">
        <f t="shared" si="3"/>
        <v/>
      </c>
      <c r="J19" s="248" t="str">
        <f t="shared" si="4"/>
        <v/>
      </c>
      <c r="K19" s="11"/>
      <c r="L19" s="166">
        <v>5000</v>
      </c>
      <c r="M19" s="167"/>
      <c r="N19" s="167">
        <f>SUMIF('BU15 CBU &amp; BRAND'!C:C,B19,'BU15 CBU &amp; BRAND'!S:S)*$C$7</f>
        <v>0</v>
      </c>
      <c r="O19" s="168"/>
      <c r="P19" s="11"/>
      <c r="Q19" s="247" t="str">
        <f t="shared" si="5"/>
        <v/>
      </c>
      <c r="R19" s="248" t="str">
        <f t="shared" si="6"/>
        <v/>
      </c>
      <c r="S19" s="11"/>
      <c r="T19" s="241">
        <f t="shared" si="7"/>
        <v>5000</v>
      </c>
      <c r="U19" s="242">
        <f t="shared" si="8"/>
        <v>5000</v>
      </c>
      <c r="V19" s="456"/>
      <c r="W19" s="247">
        <f>T19/$T$34</f>
        <v>0.12754249729694728</v>
      </c>
      <c r="X19" s="248">
        <f>U19/$U$34</f>
        <v>0.11071608314335725</v>
      </c>
    </row>
    <row r="20" spans="1:24" s="45" customFormat="1">
      <c r="A20" s="456"/>
      <c r="B20" s="11" t="str">
        <f t="shared" si="2"/>
        <v>NORTH AMERICA</v>
      </c>
      <c r="C20" s="19"/>
      <c r="D20" s="11"/>
      <c r="E20" s="161"/>
      <c r="F20" s="162"/>
      <c r="G20" s="163"/>
      <c r="H20" s="11"/>
      <c r="I20" s="247" t="str">
        <f t="shared" si="3"/>
        <v/>
      </c>
      <c r="J20" s="248" t="str">
        <f t="shared" si="4"/>
        <v/>
      </c>
      <c r="K20" s="11"/>
      <c r="L20" s="193"/>
      <c r="M20" s="167"/>
      <c r="N20" s="167"/>
      <c r="O20" s="168"/>
      <c r="P20" s="11"/>
      <c r="Q20" s="247" t="str">
        <f t="shared" si="5"/>
        <v/>
      </c>
      <c r="R20" s="248" t="str">
        <f t="shared" si="6"/>
        <v/>
      </c>
      <c r="S20" s="11"/>
      <c r="T20" s="241"/>
      <c r="U20" s="242"/>
      <c r="V20" s="456"/>
      <c r="W20" s="247"/>
      <c r="X20" s="248"/>
    </row>
    <row r="21" spans="1:24">
      <c r="A21" s="456"/>
      <c r="B21" s="11" t="str">
        <f t="shared" si="2"/>
        <v>NORTH AMERICAOther</v>
      </c>
      <c r="C21" s="78" t="s">
        <v>57</v>
      </c>
      <c r="D21" s="11"/>
      <c r="E21" s="161">
        <f>SUMIF('YTD 15'!$A:$A,B21,'YTD 15'!I:I)/1000*$C$7</f>
        <v>1302.7904053114601</v>
      </c>
      <c r="F21" s="162">
        <f>SUMIF('BU15 CBU &amp; BRAND'!C:C,B21,'BU15 CBU &amp; BRAND'!U:U)*$C$7</f>
        <v>1477.5269600000001</v>
      </c>
      <c r="G21" s="163">
        <f>SUMIF('FY 14'!A:A,B21,'FY 14'!U:U)/1000*$C$7</f>
        <v>905.76007949960001</v>
      </c>
      <c r="H21" s="11"/>
      <c r="I21" s="247">
        <f t="shared" si="3"/>
        <v>-0.11826285368663603</v>
      </c>
      <c r="J21" s="248">
        <f t="shared" si="4"/>
        <v>0.43833939560595891</v>
      </c>
      <c r="K21" s="11"/>
      <c r="L21" s="166">
        <v>5000</v>
      </c>
      <c r="M21" s="167">
        <f>SUMIF('R12M'!A:A,B21,'R12M'!S:S)/1000*$C$7</f>
        <v>8318.3606746715795</v>
      </c>
      <c r="N21" s="167">
        <f>SUMIF('BU15 CBU &amp; BRAND'!C:C,B21,'BU15 CBU &amp; BRAND'!S:S)*$C$7</f>
        <v>8863.4595399999998</v>
      </c>
      <c r="O21" s="168">
        <f>SUMIF('FY 14'!A:A,B21,'FY 14'!$S:$S)/1000*$C$7</f>
        <v>7921.3303488597221</v>
      </c>
      <c r="P21" s="11"/>
      <c r="Q21" s="247">
        <f t="shared" si="5"/>
        <v>-0.39892002817040551</v>
      </c>
      <c r="R21" s="248">
        <f t="shared" si="6"/>
        <v>-0.36879289465313725</v>
      </c>
      <c r="S21" s="11"/>
      <c r="T21" s="241">
        <f t="shared" si="7"/>
        <v>3697.2095946885402</v>
      </c>
      <c r="U21" s="242">
        <f t="shared" si="8"/>
        <v>4094.2399205003999</v>
      </c>
      <c r="V21" s="456"/>
      <c r="W21" s="247">
        <f>T21/$T$34</f>
        <v>9.4310268947362122E-2</v>
      </c>
      <c r="X21" s="248">
        <f>U21/$U$34</f>
        <v>9.0659641489394927E-2</v>
      </c>
    </row>
    <row r="22" spans="1:24">
      <c r="A22" s="456"/>
      <c r="B22" s="11"/>
      <c r="C22" s="19"/>
      <c r="D22" s="11"/>
      <c r="E22" s="161"/>
      <c r="F22" s="162"/>
      <c r="G22" s="163"/>
      <c r="H22" s="11"/>
      <c r="I22" s="247" t="str">
        <f t="shared" si="3"/>
        <v/>
      </c>
      <c r="J22" s="248" t="str">
        <f t="shared" si="4"/>
        <v/>
      </c>
      <c r="K22" s="11"/>
      <c r="L22" s="193"/>
      <c r="M22" s="167"/>
      <c r="N22" s="167"/>
      <c r="O22" s="168"/>
      <c r="P22" s="11"/>
      <c r="Q22" s="247" t="str">
        <f t="shared" si="5"/>
        <v/>
      </c>
      <c r="R22" s="248" t="str">
        <f t="shared" si="6"/>
        <v/>
      </c>
      <c r="S22" s="11"/>
      <c r="T22" s="241"/>
      <c r="U22" s="242"/>
      <c r="V22" s="456"/>
      <c r="W22" s="247"/>
      <c r="X22" s="248"/>
    </row>
    <row r="23" spans="1:24" s="13" customFormat="1" ht="15">
      <c r="B23" s="12"/>
      <c r="C23" s="23" t="s">
        <v>58</v>
      </c>
      <c r="D23" s="12"/>
      <c r="E23" s="376">
        <f>SUM(E11:E22)</f>
        <v>12475.085568333721</v>
      </c>
      <c r="F23" s="164">
        <f>SUM(F11:F22)</f>
        <v>13110.498439999999</v>
      </c>
      <c r="G23" s="165">
        <f>SUM(G11:G22)</f>
        <v>10729.235513706839</v>
      </c>
      <c r="H23" s="12"/>
      <c r="I23" s="247">
        <f t="shared" si="3"/>
        <v>-4.8465958374827256E-2</v>
      </c>
      <c r="J23" s="250">
        <f t="shared" si="4"/>
        <v>0.16271896095453586</v>
      </c>
      <c r="K23" s="12"/>
      <c r="L23" s="194">
        <f>SUM(L11:L22)</f>
        <v>54160</v>
      </c>
      <c r="M23" s="169">
        <f>SUM(M11:M22)</f>
        <v>79044.10950010849</v>
      </c>
      <c r="N23" s="169">
        <f>SUM(N11:N22)</f>
        <v>81061.418619999997</v>
      </c>
      <c r="O23" s="170">
        <f>SUM(O11:O22)</f>
        <v>77318.259445481599</v>
      </c>
      <c r="P23" s="12"/>
      <c r="Q23" s="247">
        <f t="shared" si="5"/>
        <v>-0.31481295263468478</v>
      </c>
      <c r="R23" s="250">
        <f t="shared" si="6"/>
        <v>-0.29951863391093114</v>
      </c>
      <c r="S23" s="12"/>
      <c r="T23" s="243">
        <f>SUM(T11:T22)</f>
        <v>41704.914431666271</v>
      </c>
      <c r="U23" s="244">
        <f>SUM(U11:U22)</f>
        <v>43430.764486293156</v>
      </c>
      <c r="W23" s="249">
        <f>T23/$T$34</f>
        <v>1.0638297872340425</v>
      </c>
      <c r="X23" s="250">
        <f>U23/$U$34</f>
        <v>0.96169682636880005</v>
      </c>
    </row>
    <row r="24" spans="1:24">
      <c r="A24" s="456"/>
      <c r="B24" s="11"/>
      <c r="C24" s="19"/>
      <c r="D24" s="11"/>
      <c r="E24" s="161"/>
      <c r="F24" s="162"/>
      <c r="G24" s="163"/>
      <c r="H24" s="11"/>
      <c r="I24" s="247" t="str">
        <f t="shared" si="3"/>
        <v/>
      </c>
      <c r="J24" s="248" t="str">
        <f t="shared" si="4"/>
        <v/>
      </c>
      <c r="K24" s="11"/>
      <c r="L24" s="193"/>
      <c r="M24" s="167"/>
      <c r="N24" s="167"/>
      <c r="O24" s="168"/>
      <c r="P24" s="11"/>
      <c r="Q24" s="247" t="str">
        <f t="shared" si="5"/>
        <v/>
      </c>
      <c r="R24" s="248" t="str">
        <f t="shared" si="6"/>
        <v/>
      </c>
      <c r="S24" s="11"/>
      <c r="T24" s="241"/>
      <c r="U24" s="242"/>
      <c r="V24" s="456"/>
      <c r="W24" s="247"/>
      <c r="X24" s="248"/>
    </row>
    <row r="25" spans="1:24" s="330" customFormat="1" ht="15">
      <c r="B25" s="331"/>
      <c r="C25" s="332" t="s">
        <v>59</v>
      </c>
      <c r="D25" s="331"/>
      <c r="E25" s="379">
        <v>2.5000000000000001E-2</v>
      </c>
      <c r="F25" s="351">
        <v>2.5000000000000001E-2</v>
      </c>
      <c r="G25" s="352"/>
      <c r="H25" s="380"/>
      <c r="I25" s="334">
        <f t="shared" si="3"/>
        <v>0</v>
      </c>
      <c r="J25" s="381"/>
      <c r="K25" s="380"/>
      <c r="L25" s="382">
        <v>2.5000000000000001E-2</v>
      </c>
      <c r="M25" s="351">
        <f>L25</f>
        <v>2.5000000000000001E-2</v>
      </c>
      <c r="N25" s="351">
        <v>2.5000000000000001E-2</v>
      </c>
      <c r="O25" s="352"/>
      <c r="P25" s="378"/>
      <c r="Q25" s="338">
        <f t="shared" si="5"/>
        <v>0</v>
      </c>
      <c r="R25" s="383" t="str">
        <f t="shared" si="6"/>
        <v/>
      </c>
      <c r="S25" s="378"/>
      <c r="T25" s="382">
        <v>2.5000000000000001E-2</v>
      </c>
      <c r="U25" s="352"/>
      <c r="V25" s="377"/>
      <c r="W25" s="384">
        <f>T25/$T$34</f>
        <v>6.3771248648473634E-7</v>
      </c>
      <c r="X25" s="383">
        <f>U25/$U$34</f>
        <v>0</v>
      </c>
    </row>
    <row r="26" spans="1:24" s="356" customFormat="1" ht="15">
      <c r="B26" s="357"/>
      <c r="C26" s="332" t="s">
        <v>60</v>
      </c>
      <c r="D26" s="357"/>
      <c r="E26" s="358">
        <f>E23*E25</f>
        <v>311.87713920834307</v>
      </c>
      <c r="F26" s="359">
        <f t="shared" ref="F26:G26" si="9">F23*F25</f>
        <v>327.76246100000003</v>
      </c>
      <c r="G26" s="360">
        <f t="shared" si="9"/>
        <v>0</v>
      </c>
      <c r="H26" s="361"/>
      <c r="I26" s="362">
        <f t="shared" ref="I26" si="10">IF(ISERROR(E26/F26-1),"",(E26/F26-1))</f>
        <v>-4.8465958374827367E-2</v>
      </c>
      <c r="J26" s="363" t="str">
        <f t="shared" ref="J26" si="11">IF(ISERROR(E26/G26-1),"",(E26/G26-1))</f>
        <v/>
      </c>
      <c r="K26" s="361"/>
      <c r="L26" s="354">
        <f>L23*L25</f>
        <v>1354</v>
      </c>
      <c r="M26" s="359">
        <f t="shared" ref="M26:N26" si="12">M23*M25</f>
        <v>1976.1027375027124</v>
      </c>
      <c r="N26" s="359">
        <f t="shared" si="12"/>
        <v>2026.5354655000001</v>
      </c>
      <c r="O26" s="360">
        <f>O23*O25</f>
        <v>0</v>
      </c>
      <c r="P26" s="357"/>
      <c r="Q26" s="364"/>
      <c r="R26" s="365"/>
      <c r="S26" s="357"/>
      <c r="T26" s="354">
        <f>T23*T25</f>
        <v>1042.6228607916569</v>
      </c>
      <c r="U26" s="360"/>
      <c r="W26" s="366"/>
      <c r="X26" s="365"/>
    </row>
    <row r="27" spans="1:24" s="356" customFormat="1" ht="8.25" customHeight="1">
      <c r="B27" s="357"/>
      <c r="C27" s="332"/>
      <c r="D27" s="357"/>
      <c r="E27" s="358"/>
      <c r="F27" s="359"/>
      <c r="G27" s="360"/>
      <c r="H27" s="361"/>
      <c r="I27" s="362"/>
      <c r="J27" s="363"/>
      <c r="K27" s="361"/>
      <c r="L27" s="354"/>
      <c r="M27" s="359"/>
      <c r="N27" s="359"/>
      <c r="O27" s="360"/>
      <c r="P27" s="357"/>
      <c r="Q27" s="364"/>
      <c r="R27" s="365"/>
      <c r="S27" s="357"/>
      <c r="T27" s="354"/>
      <c r="U27" s="360"/>
      <c r="W27" s="366"/>
      <c r="X27" s="365"/>
    </row>
    <row r="28" spans="1:24" s="330" customFormat="1" ht="15">
      <c r="B28" s="331"/>
      <c r="C28" s="332" t="s">
        <v>61</v>
      </c>
      <c r="D28" s="331"/>
      <c r="E28" s="350">
        <v>3.5000000000000003E-2</v>
      </c>
      <c r="F28" s="351">
        <v>3.5000000000000003E-2</v>
      </c>
      <c r="G28" s="352"/>
      <c r="H28" s="333"/>
      <c r="I28" s="334">
        <f t="shared" si="3"/>
        <v>0</v>
      </c>
      <c r="J28" s="335"/>
      <c r="K28" s="333"/>
      <c r="L28" s="355">
        <v>3.5000000000000003E-2</v>
      </c>
      <c r="M28" s="351">
        <f>L28</f>
        <v>3.5000000000000003E-2</v>
      </c>
      <c r="N28" s="351">
        <v>3.5000000000000003E-2</v>
      </c>
      <c r="O28" s="352"/>
      <c r="P28" s="331"/>
      <c r="Q28" s="338">
        <f t="shared" ref="Q28" si="13">IF(ISERROR(L28/M28-1),"",(L28/M28-1))</f>
        <v>0</v>
      </c>
      <c r="R28" s="339" t="str">
        <f t="shared" ref="R28" si="14">IF(ISERROR(L28/O28-1),"",(L28/O28-1))</f>
        <v/>
      </c>
      <c r="S28" s="331"/>
      <c r="T28" s="355">
        <v>3.5000000000000003E-2</v>
      </c>
      <c r="U28" s="352"/>
      <c r="W28" s="340">
        <f>T28/$T$34</f>
        <v>8.9279748107863094E-7</v>
      </c>
      <c r="X28" s="339">
        <f>U28/$U$34</f>
        <v>0</v>
      </c>
    </row>
    <row r="29" spans="1:24" s="356" customFormat="1" ht="15">
      <c r="B29" s="357"/>
      <c r="C29" s="332" t="s">
        <v>62</v>
      </c>
      <c r="D29" s="357"/>
      <c r="E29" s="358">
        <f>E23*E28</f>
        <v>436.62799489168026</v>
      </c>
      <c r="F29" s="359">
        <f t="shared" ref="F29:G29" si="15">F23*F28</f>
        <v>458.86744540000001</v>
      </c>
      <c r="G29" s="367">
        <f t="shared" si="15"/>
        <v>0</v>
      </c>
      <c r="H29" s="361"/>
      <c r="I29" s="362">
        <f t="shared" ref="I29:I31" si="16">IF(ISERROR(E29/F29-1),"",(E29/F29-1))</f>
        <v>-4.8465958374827367E-2</v>
      </c>
      <c r="J29" s="363" t="str">
        <f t="shared" ref="J29:J31" si="17">IF(ISERROR(E29/G29-1),"",(E29/G29-1))</f>
        <v/>
      </c>
      <c r="K29" s="361"/>
      <c r="L29" s="354">
        <f>L23*L28</f>
        <v>1895.6000000000001</v>
      </c>
      <c r="M29" s="359">
        <f t="shared" ref="M29:N29" si="18">M23*M28</f>
        <v>2766.5438325037976</v>
      </c>
      <c r="N29" s="359">
        <f t="shared" si="18"/>
        <v>2837.1496517</v>
      </c>
      <c r="O29" s="367">
        <f>O23*O28</f>
        <v>0</v>
      </c>
      <c r="P29" s="357"/>
      <c r="Q29" s="364"/>
      <c r="R29" s="365"/>
      <c r="S29" s="357"/>
      <c r="T29" s="354">
        <f>T23*T28</f>
        <v>1459.6720051083196</v>
      </c>
      <c r="U29" s="367"/>
      <c r="W29" s="366"/>
      <c r="X29" s="365"/>
    </row>
    <row r="30" spans="1:24" s="356" customFormat="1" ht="8.25" customHeight="1">
      <c r="B30" s="357"/>
      <c r="C30" s="332"/>
      <c r="D30" s="357"/>
      <c r="E30" s="358"/>
      <c r="F30" s="359"/>
      <c r="G30" s="367"/>
      <c r="H30" s="361"/>
      <c r="I30" s="362"/>
      <c r="J30" s="363"/>
      <c r="K30" s="361"/>
      <c r="L30" s="354"/>
      <c r="M30" s="359"/>
      <c r="N30" s="359"/>
      <c r="O30" s="367"/>
      <c r="P30" s="357"/>
      <c r="Q30" s="364"/>
      <c r="R30" s="365"/>
      <c r="S30" s="357"/>
      <c r="T30" s="354"/>
      <c r="U30" s="367"/>
      <c r="W30" s="366"/>
      <c r="X30" s="365"/>
    </row>
    <row r="31" spans="1:24" s="368" customFormat="1" ht="15.75" customHeight="1">
      <c r="B31" s="369"/>
      <c r="C31" s="326" t="s">
        <v>63</v>
      </c>
      <c r="D31" s="369"/>
      <c r="E31" s="171">
        <f>E26+E29</f>
        <v>748.50513410002327</v>
      </c>
      <c r="F31" s="237">
        <f>F26+F29</f>
        <v>786.62990639999998</v>
      </c>
      <c r="G31" s="238">
        <f>G23*G32</f>
        <v>-427.33194031977615</v>
      </c>
      <c r="H31" s="369"/>
      <c r="I31" s="323">
        <f t="shared" si="16"/>
        <v>-4.8465958374827367E-2</v>
      </c>
      <c r="J31" s="324">
        <f t="shared" si="17"/>
        <v>-2.7515777864390629</v>
      </c>
      <c r="K31" s="369"/>
      <c r="L31" s="375">
        <f>L26+L29</f>
        <v>3249.6000000000004</v>
      </c>
      <c r="M31" s="237">
        <f t="shared" ref="M31:N31" si="19">M26+M29</f>
        <v>4742.64657000651</v>
      </c>
      <c r="N31" s="237">
        <f t="shared" si="19"/>
        <v>4863.6851172000006</v>
      </c>
      <c r="O31" s="238">
        <f>O23*O32</f>
        <v>-3079.4889150094109</v>
      </c>
      <c r="P31" s="369"/>
      <c r="Q31" s="370">
        <f t="shared" si="5"/>
        <v>-0.31481295263468478</v>
      </c>
      <c r="R31" s="170">
        <f t="shared" si="6"/>
        <v>-2.055240038099007</v>
      </c>
      <c r="S31" s="369"/>
      <c r="T31" s="375">
        <f>T26+T29</f>
        <v>2502.2948658999767</v>
      </c>
      <c r="U31" s="238">
        <f>U23*U32</f>
        <v>-1729.7926617221601</v>
      </c>
      <c r="W31" s="325">
        <f>T31/$T$34</f>
        <v>6.3829787234042562E-2</v>
      </c>
      <c r="X31" s="324">
        <f>U31/$U$34</f>
        <v>-3.8303173631199984E-2</v>
      </c>
    </row>
    <row r="32" spans="1:24" s="371" customFormat="1" ht="15">
      <c r="C32" s="332" t="s">
        <v>64</v>
      </c>
      <c r="E32" s="428">
        <f>E31/E23</f>
        <v>0.06</v>
      </c>
      <c r="F32" s="429">
        <f>F31/F23</f>
        <v>6.0000000000000005E-2</v>
      </c>
      <c r="G32" s="353">
        <f>IF(ISERROR(VLOOKUP($C$3,Info!$D:$I,6,0)),"",(VLOOKUP($C$3,Info!$D:$I,6,0)))</f>
        <v>-3.9828740805796466E-2</v>
      </c>
      <c r="I32" s="372">
        <f t="shared" si="3"/>
        <v>-1.1102230246251565E-16</v>
      </c>
      <c r="J32" s="373"/>
      <c r="L32" s="336">
        <f>L31/L23</f>
        <v>6.0000000000000005E-2</v>
      </c>
      <c r="M32" s="337">
        <f t="shared" ref="M32:N32" si="20">M31/M23</f>
        <v>6.0000000000000005E-2</v>
      </c>
      <c r="N32" s="337">
        <f t="shared" si="20"/>
        <v>6.0000000000000012E-2</v>
      </c>
      <c r="O32" s="335">
        <f>G32</f>
        <v>-3.9828740805796466E-2</v>
      </c>
      <c r="Q32" s="372"/>
      <c r="R32" s="373"/>
      <c r="T32" s="336">
        <f>T31/T23</f>
        <v>6.0000000000000012E-2</v>
      </c>
      <c r="U32" s="353">
        <f>G32</f>
        <v>-3.9828740805796466E-2</v>
      </c>
      <c r="W32" s="374"/>
      <c r="X32" s="373"/>
    </row>
    <row r="33" spans="2:24" ht="8.25" customHeight="1">
      <c r="B33" s="11"/>
      <c r="C33" s="19"/>
      <c r="D33" s="11"/>
      <c r="E33" s="327"/>
      <c r="F33" s="328"/>
      <c r="G33" s="329"/>
      <c r="H33" s="11"/>
      <c r="I33" s="247" t="str">
        <f t="shared" si="3"/>
        <v/>
      </c>
      <c r="J33" s="248" t="str">
        <f t="shared" si="4"/>
        <v/>
      </c>
      <c r="K33" s="11"/>
      <c r="L33" s="193"/>
      <c r="M33" s="167"/>
      <c r="N33" s="167"/>
      <c r="O33" s="168"/>
      <c r="P33" s="11"/>
      <c r="Q33" s="247" t="str">
        <f t="shared" si="5"/>
        <v/>
      </c>
      <c r="R33" s="248" t="str">
        <f t="shared" si="6"/>
        <v/>
      </c>
      <c r="S33" s="11"/>
      <c r="T33" s="241"/>
      <c r="U33" s="242"/>
      <c r="V33" s="456"/>
      <c r="W33" s="247"/>
      <c r="X33" s="248"/>
    </row>
    <row r="34" spans="2:24" s="27" customFormat="1" ht="16.5" thickBot="1">
      <c r="C34" s="28" t="s">
        <v>65</v>
      </c>
      <c r="E34" s="174">
        <f>E23-E31</f>
        <v>11726.580434233698</v>
      </c>
      <c r="F34" s="175">
        <f>F23-F31</f>
        <v>12323.8685336</v>
      </c>
      <c r="G34" s="176">
        <f>G23-G31</f>
        <v>11156.567454026615</v>
      </c>
      <c r="H34" s="179"/>
      <c r="I34" s="251">
        <f t="shared" si="3"/>
        <v>-4.8465958374827367E-2</v>
      </c>
      <c r="J34" s="252">
        <f t="shared" si="4"/>
        <v>5.1092146626277479E-2</v>
      </c>
      <c r="K34" s="179"/>
      <c r="L34" s="195">
        <f>L23-L31</f>
        <v>50910.400000000001</v>
      </c>
      <c r="M34" s="175">
        <f>M23-M31</f>
        <v>74301.462930101974</v>
      </c>
      <c r="N34" s="175">
        <f>N23-N31</f>
        <v>76197.733502799994</v>
      </c>
      <c r="O34" s="176">
        <f>O23-O31</f>
        <v>80397.748360491008</v>
      </c>
      <c r="P34" s="179"/>
      <c r="Q34" s="251">
        <f t="shared" si="5"/>
        <v>-0.31481295263468467</v>
      </c>
      <c r="R34" s="252">
        <f t="shared" si="6"/>
        <v>-0.36676833570356127</v>
      </c>
      <c r="S34" s="179"/>
      <c r="T34" s="245">
        <f>T23-T31</f>
        <v>39202.619565766297</v>
      </c>
      <c r="U34" s="246">
        <f>U23-U31</f>
        <v>45160.557148015316</v>
      </c>
      <c r="V34" s="180"/>
      <c r="W34" s="251">
        <f>T34/$T$34</f>
        <v>1</v>
      </c>
      <c r="X34" s="252">
        <f>U34/$U$34</f>
        <v>1</v>
      </c>
    </row>
    <row r="35" spans="2:24" ht="13.5" thickTop="1"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  <c r="U35" s="456"/>
      <c r="V35" s="456"/>
      <c r="W35" s="456"/>
      <c r="X35" s="456"/>
    </row>
    <row r="36" spans="2:24">
      <c r="B36" s="456"/>
      <c r="C36" s="456" t="s">
        <v>66</v>
      </c>
      <c r="D36" s="456"/>
      <c r="E36" s="456"/>
      <c r="F36" s="192"/>
      <c r="G36" s="456"/>
      <c r="H36" s="456"/>
      <c r="I36" s="253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6"/>
      <c r="U36" s="456"/>
      <c r="V36" s="456"/>
      <c r="W36" s="456"/>
      <c r="X36" s="456"/>
    </row>
    <row r="37" spans="2:24">
      <c r="B37" s="456"/>
      <c r="C37" s="55" t="s">
        <v>67</v>
      </c>
      <c r="D37" s="456"/>
      <c r="E37" s="456"/>
      <c r="F37" s="60"/>
      <c r="G37" s="456"/>
      <c r="H37" s="456"/>
      <c r="I37" s="253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6"/>
      <c r="U37" s="456"/>
      <c r="V37" s="456"/>
      <c r="W37" s="456"/>
      <c r="X37" s="456"/>
    </row>
    <row r="38" spans="2:24">
      <c r="B38" s="456"/>
      <c r="C38" s="456"/>
      <c r="D38" s="456"/>
      <c r="E38" s="456"/>
      <c r="F38" s="156"/>
      <c r="G38" s="456"/>
      <c r="H38" s="456"/>
      <c r="I38" s="253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  <c r="X38" s="456"/>
    </row>
    <row r="39" spans="2:24">
      <c r="B39" s="456"/>
      <c r="C39" s="456"/>
      <c r="D39" s="456"/>
      <c r="E39" s="456"/>
      <c r="F39" s="456"/>
      <c r="G39" s="456"/>
      <c r="H39" s="456"/>
      <c r="I39" s="253"/>
      <c r="J39" s="456"/>
      <c r="K39" s="456"/>
      <c r="L39" s="456"/>
      <c r="M39" s="456"/>
      <c r="N39" s="456"/>
      <c r="O39" s="456"/>
      <c r="P39" s="456"/>
      <c r="Q39" s="456"/>
      <c r="R39" s="456"/>
      <c r="S39" s="456"/>
      <c r="T39" s="456"/>
      <c r="U39" s="456"/>
      <c r="V39" s="456"/>
      <c r="W39" s="456"/>
      <c r="X39" s="456"/>
    </row>
    <row r="40" spans="2:24">
      <c r="B40" s="456"/>
      <c r="C40" s="456"/>
      <c r="D40" s="456"/>
      <c r="E40" s="456"/>
      <c r="F40" s="456"/>
      <c r="G40" s="456"/>
      <c r="H40" s="456"/>
      <c r="I40" s="253"/>
      <c r="J40" s="456"/>
      <c r="K40" s="456"/>
      <c r="L40" s="456"/>
      <c r="M40" s="456"/>
      <c r="N40" s="456"/>
      <c r="O40" s="456"/>
      <c r="P40" s="456"/>
      <c r="Q40" s="456"/>
      <c r="R40" s="456"/>
      <c r="S40" s="456"/>
      <c r="T40" s="456"/>
      <c r="U40" s="456"/>
      <c r="V40" s="456"/>
      <c r="W40" s="456"/>
      <c r="X40" s="456"/>
    </row>
    <row r="41" spans="2:24">
      <c r="B41" s="456"/>
      <c r="C41" s="456"/>
      <c r="D41" s="456"/>
      <c r="E41" s="456"/>
      <c r="F41" s="456"/>
      <c r="G41" s="456"/>
      <c r="H41" s="456"/>
      <c r="I41" s="253"/>
      <c r="J41" s="456"/>
      <c r="K41" s="456"/>
      <c r="L41" s="456"/>
      <c r="M41" s="456"/>
      <c r="N41" s="456"/>
      <c r="O41" s="456"/>
      <c r="P41" s="456"/>
      <c r="Q41" s="456"/>
      <c r="R41" s="456"/>
      <c r="S41" s="456"/>
      <c r="T41" s="456"/>
      <c r="U41" s="456"/>
      <c r="V41" s="456"/>
      <c r="W41" s="456"/>
      <c r="X41" s="456"/>
    </row>
    <row r="42" spans="2:24">
      <c r="B42" s="456"/>
      <c r="C42" s="55"/>
      <c r="D42" s="456"/>
      <c r="E42" s="456"/>
      <c r="F42" s="60"/>
      <c r="G42" s="456"/>
      <c r="H42" s="456"/>
      <c r="I42" s="253"/>
      <c r="J42" s="456"/>
      <c r="K42" s="456"/>
      <c r="L42" s="456"/>
      <c r="M42" s="456"/>
      <c r="N42" s="456"/>
      <c r="O42" s="456"/>
      <c r="P42" s="456"/>
      <c r="Q42" s="456"/>
      <c r="R42" s="456"/>
      <c r="S42" s="456"/>
      <c r="T42" s="456"/>
      <c r="U42" s="456"/>
      <c r="V42" s="456"/>
      <c r="W42" s="456"/>
      <c r="X42" s="456"/>
    </row>
    <row r="43" spans="2:24">
      <c r="B43" s="456"/>
      <c r="C43" s="55"/>
      <c r="D43" s="456"/>
      <c r="E43" s="456"/>
      <c r="F43" s="456"/>
      <c r="G43" s="456"/>
      <c r="H43" s="456"/>
      <c r="I43" s="253"/>
      <c r="J43" s="456"/>
      <c r="K43" s="456"/>
      <c r="L43" s="456"/>
      <c r="M43" s="456"/>
      <c r="N43" s="456"/>
      <c r="O43" s="456"/>
      <c r="P43" s="456"/>
      <c r="Q43" s="456"/>
      <c r="R43" s="456"/>
      <c r="S43" s="456"/>
      <c r="T43" s="456"/>
      <c r="U43" s="456"/>
      <c r="V43" s="456"/>
      <c r="W43" s="456"/>
      <c r="X43" s="456"/>
    </row>
    <row r="44" spans="2:24">
      <c r="B44" s="456"/>
      <c r="C44" s="456"/>
      <c r="D44" s="456"/>
      <c r="E44" s="456"/>
      <c r="F44" s="456"/>
      <c r="G44" s="456"/>
      <c r="H44" s="456"/>
      <c r="I44" s="253"/>
      <c r="J44" s="456"/>
      <c r="K44" s="456"/>
      <c r="L44" s="456"/>
      <c r="M44" s="456"/>
      <c r="N44" s="456"/>
      <c r="O44" s="456"/>
      <c r="P44" s="456"/>
      <c r="Q44" s="456"/>
      <c r="R44" s="456"/>
      <c r="S44" s="456"/>
      <c r="T44" s="456"/>
      <c r="U44" s="456"/>
      <c r="V44" s="456"/>
      <c r="W44" s="456"/>
      <c r="X44" s="456"/>
    </row>
    <row r="45" spans="2:24">
      <c r="B45" s="456"/>
      <c r="C45" s="55"/>
      <c r="D45" s="456"/>
      <c r="E45" s="456"/>
      <c r="F45" s="456"/>
      <c r="G45" s="456"/>
      <c r="H45" s="456"/>
      <c r="I45" s="253"/>
      <c r="J45" s="456"/>
      <c r="K45" s="456"/>
      <c r="L45" s="456"/>
      <c r="M45" s="456"/>
      <c r="N45" s="456"/>
      <c r="O45" s="456"/>
      <c r="P45" s="456"/>
      <c r="Q45" s="456"/>
      <c r="R45" s="456"/>
      <c r="S45" s="456"/>
      <c r="T45" s="456"/>
      <c r="U45" s="456"/>
      <c r="V45" s="456"/>
      <c r="W45" s="456"/>
      <c r="X45" s="456"/>
    </row>
    <row r="46" spans="2:24">
      <c r="B46" s="456"/>
      <c r="C46" s="55"/>
      <c r="D46" s="456"/>
      <c r="E46" s="456"/>
      <c r="F46" s="456"/>
      <c r="G46" s="456"/>
      <c r="H46" s="456"/>
      <c r="I46" s="253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  <c r="V46" s="456"/>
      <c r="W46" s="456"/>
      <c r="X46" s="456"/>
    </row>
    <row r="47" spans="2:24">
      <c r="B47" s="456"/>
      <c r="C47" s="55"/>
      <c r="D47" s="456"/>
      <c r="E47" s="456"/>
      <c r="F47" s="456"/>
      <c r="G47" s="456"/>
      <c r="H47" s="456"/>
      <c r="I47" s="253"/>
      <c r="J47" s="456"/>
      <c r="K47" s="456"/>
      <c r="L47" s="456"/>
      <c r="M47" s="456"/>
      <c r="N47" s="456"/>
      <c r="O47" s="456"/>
      <c r="P47" s="456"/>
      <c r="Q47" s="456"/>
      <c r="R47" s="456"/>
      <c r="S47" s="456"/>
      <c r="T47" s="456"/>
      <c r="U47" s="456"/>
      <c r="V47" s="456"/>
      <c r="W47" s="456"/>
      <c r="X47" s="456"/>
    </row>
    <row r="49" spans="3:3">
      <c r="C49" s="55"/>
    </row>
  </sheetData>
  <mergeCells count="8">
    <mergeCell ref="T8:U8"/>
    <mergeCell ref="W8:X8"/>
    <mergeCell ref="E2:X6"/>
    <mergeCell ref="C8:C9"/>
    <mergeCell ref="E8:G8"/>
    <mergeCell ref="I8:J8"/>
    <mergeCell ref="L8:O8"/>
    <mergeCell ref="Q8:R8"/>
  </mergeCells>
  <dataValidations count="1">
    <dataValidation type="list" allowBlank="1" showInputMessage="1" showErrorMessage="1" sqref="C6" xr:uid="{00000000-0002-0000-0200-000000000000}">
      <formula1>"GBP,EUR,USD,RMB,SEK"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Info!$B$2:$B$22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2"/>
  <sheetViews>
    <sheetView showGridLines="0" zoomScale="85" zoomScaleNormal="85" workbookViewId="0" xr3:uid="{51F8DEE0-4D01-5F28-A812-FC0BD7CAC4A5}">
      <selection activeCell="J38" sqref="J38"/>
    </sheetView>
  </sheetViews>
  <sheetFormatPr defaultRowHeight="12.75"/>
  <cols>
    <col min="1" max="1" width="2.5703125" style="56" customWidth="1"/>
    <col min="2" max="2" width="21.140625" style="56" customWidth="1"/>
    <col min="3" max="3" width="1.140625" style="56" customWidth="1"/>
    <col min="4" max="4" width="12" style="56" customWidth="1"/>
    <col min="5" max="16384" width="9.140625" style="56"/>
  </cols>
  <sheetData>
    <row r="1" spans="1:4" ht="9" customHeight="1">
      <c r="A1" s="11"/>
      <c r="B1" s="456"/>
      <c r="C1" s="11"/>
      <c r="D1" s="11"/>
    </row>
    <row r="2" spans="1:4" ht="13.5" thickBot="1">
      <c r="A2" s="11"/>
      <c r="B2" s="77" t="s">
        <v>28</v>
      </c>
      <c r="C2" s="11"/>
      <c r="D2" s="466"/>
    </row>
    <row r="3" spans="1:4" ht="13.5" thickBot="1">
      <c r="A3" s="11"/>
      <c r="B3" s="86" t="s">
        <v>29</v>
      </c>
      <c r="C3" s="11"/>
      <c r="D3" s="466"/>
    </row>
    <row r="4" spans="1:4" ht="4.5" customHeight="1">
      <c r="A4" s="11"/>
      <c r="B4" s="448"/>
      <c r="C4" s="448"/>
      <c r="D4" s="466"/>
    </row>
    <row r="5" spans="1:4" ht="15.75" thickBot="1">
      <c r="A5" s="11"/>
      <c r="B5" s="76" t="s">
        <v>30</v>
      </c>
      <c r="C5" s="448"/>
      <c r="D5" s="466"/>
    </row>
    <row r="6" spans="1:4" ht="15.75" thickBot="1">
      <c r="A6" s="11"/>
      <c r="B6" s="87" t="s">
        <v>31</v>
      </c>
      <c r="C6" s="448"/>
      <c r="D6" s="466"/>
    </row>
    <row r="7" spans="1:4" ht="8.25" customHeight="1">
      <c r="A7" s="11"/>
      <c r="B7" s="456"/>
      <c r="C7" s="448"/>
      <c r="D7" s="448"/>
    </row>
    <row r="8" spans="1:4" s="13" customFormat="1" ht="15">
      <c r="A8" s="12"/>
      <c r="B8" s="471" t="s">
        <v>68</v>
      </c>
      <c r="C8" s="12"/>
      <c r="D8" s="471" t="s">
        <v>43</v>
      </c>
    </row>
    <row r="9" spans="1:4" s="13" customFormat="1" ht="15">
      <c r="A9" s="12"/>
      <c r="B9" s="472"/>
      <c r="C9" s="12"/>
      <c r="D9" s="472"/>
    </row>
    <row r="10" spans="1:4">
      <c r="A10" s="11"/>
      <c r="B10" s="15"/>
      <c r="C10" s="11"/>
      <c r="D10" s="279"/>
    </row>
    <row r="11" spans="1:4">
      <c r="A11" s="11"/>
      <c r="B11" s="78" t="s">
        <v>69</v>
      </c>
      <c r="C11" s="11"/>
      <c r="D11" s="280"/>
    </row>
    <row r="12" spans="1:4">
      <c r="A12" s="11"/>
      <c r="B12" s="78" t="s">
        <v>70</v>
      </c>
      <c r="C12" s="11"/>
      <c r="D12" s="280"/>
    </row>
    <row r="13" spans="1:4">
      <c r="A13" s="11"/>
      <c r="B13" s="78" t="s">
        <v>71</v>
      </c>
      <c r="C13" s="11"/>
      <c r="D13" s="280"/>
    </row>
    <row r="14" spans="1:4">
      <c r="A14" s="11"/>
      <c r="B14" s="78" t="s">
        <v>72</v>
      </c>
      <c r="C14" s="11"/>
      <c r="D14" s="280"/>
    </row>
    <row r="15" spans="1:4">
      <c r="A15" s="11"/>
      <c r="B15" s="78" t="s">
        <v>73</v>
      </c>
      <c r="C15" s="11"/>
      <c r="D15" s="280"/>
    </row>
    <row r="16" spans="1:4">
      <c r="A16" s="11"/>
      <c r="B16" s="78" t="s">
        <v>74</v>
      </c>
      <c r="C16" s="11"/>
      <c r="D16" s="280"/>
    </row>
    <row r="17" spans="1:4">
      <c r="A17" s="11"/>
      <c r="B17" s="78" t="s">
        <v>75</v>
      </c>
      <c r="C17" s="11"/>
      <c r="D17" s="280"/>
    </row>
    <row r="18" spans="1:4">
      <c r="A18" s="11"/>
      <c r="B18" s="78" t="s">
        <v>76</v>
      </c>
      <c r="C18" s="11"/>
      <c r="D18" s="280"/>
    </row>
    <row r="19" spans="1:4">
      <c r="A19" s="11"/>
      <c r="B19" s="19"/>
      <c r="C19" s="11"/>
      <c r="D19" s="281"/>
    </row>
    <row r="20" spans="1:4">
      <c r="A20" s="11"/>
      <c r="B20" s="78" t="s">
        <v>77</v>
      </c>
      <c r="C20" s="11"/>
      <c r="D20" s="280"/>
    </row>
    <row r="21" spans="1:4">
      <c r="A21" s="11"/>
      <c r="B21" s="19"/>
      <c r="C21" s="11"/>
      <c r="D21" s="281"/>
    </row>
    <row r="22" spans="1:4" s="13" customFormat="1" ht="15">
      <c r="A22" s="12"/>
      <c r="B22" s="23" t="s">
        <v>58</v>
      </c>
      <c r="C22" s="12"/>
      <c r="D22" s="282">
        <f>SUM(D11:D21)</f>
        <v>0</v>
      </c>
    </row>
    <row r="23" spans="1:4">
      <c r="A23" s="11"/>
      <c r="B23" s="19"/>
      <c r="C23" s="11"/>
      <c r="D23" s="281"/>
    </row>
    <row r="24" spans="1:4" s="13" customFormat="1" ht="15">
      <c r="A24" s="12"/>
      <c r="B24" s="23" t="s">
        <v>78</v>
      </c>
      <c r="C24" s="12"/>
      <c r="D24" s="283"/>
    </row>
    <row r="25" spans="1:4">
      <c r="A25" s="11"/>
      <c r="B25" s="19"/>
      <c r="C25" s="11"/>
      <c r="D25" s="281"/>
    </row>
    <row r="26" spans="1:4" s="172" customFormat="1" ht="15.75" thickBot="1">
      <c r="B26" s="173" t="s">
        <v>65</v>
      </c>
      <c r="D26" s="284">
        <f>D22-D24</f>
        <v>0</v>
      </c>
    </row>
    <row r="27" spans="1:4" ht="13.5" thickTop="1">
      <c r="A27" s="456"/>
      <c r="B27" s="456"/>
      <c r="C27" s="456"/>
      <c r="D27" s="456"/>
    </row>
    <row r="29" spans="1:4">
      <c r="A29" s="456"/>
      <c r="B29" s="11"/>
      <c r="C29" s="456"/>
      <c r="D29" s="456"/>
    </row>
    <row r="30" spans="1:4">
      <c r="A30" s="456"/>
      <c r="B30" s="11"/>
      <c r="C30" s="456"/>
      <c r="D30" s="456"/>
    </row>
    <row r="35" spans="2:2">
      <c r="B35" s="55"/>
    </row>
    <row r="36" spans="2:2">
      <c r="B36" s="55"/>
    </row>
    <row r="38" spans="2:2">
      <c r="B38" s="55"/>
    </row>
    <row r="39" spans="2:2">
      <c r="B39" s="55"/>
    </row>
    <row r="40" spans="2:2">
      <c r="B40" s="55"/>
    </row>
    <row r="42" spans="2:2">
      <c r="B42" s="55"/>
    </row>
  </sheetData>
  <mergeCells count="3">
    <mergeCell ref="D2:D6"/>
    <mergeCell ref="B8:B9"/>
    <mergeCell ref="D8:D9"/>
  </mergeCells>
  <dataValidations count="1">
    <dataValidation type="list" allowBlank="1" showInputMessage="1" showErrorMessage="1" sqref="B6" xr:uid="{00000000-0002-0000-0300-000000000000}">
      <formula1>"GBP,EUR,USD,RMB,SEK"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Info!$B$2:$B$22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"/>
  <sheetViews>
    <sheetView showGridLines="0" zoomScale="85" zoomScaleNormal="85" workbookViewId="0" xr3:uid="{F9CF3CF3-643B-5BE6-8B46-32C596A47465}">
      <selection activeCell="B24" sqref="B24"/>
    </sheetView>
  </sheetViews>
  <sheetFormatPr defaultRowHeight="12.75"/>
  <cols>
    <col min="1" max="1" width="2.5703125" style="56" customWidth="1"/>
    <col min="2" max="2" width="28.85546875" style="56" bestFit="1" customWidth="1"/>
    <col min="3" max="3" width="1.140625" style="56" customWidth="1"/>
    <col min="4" max="4" width="10.28515625" style="56" bestFit="1" customWidth="1"/>
    <col min="5" max="16384" width="9.140625" style="56"/>
  </cols>
  <sheetData>
    <row r="1" spans="1:4" ht="9" customHeight="1">
      <c r="A1" s="11"/>
      <c r="B1" s="456"/>
      <c r="C1" s="11"/>
      <c r="D1" s="11"/>
    </row>
    <row r="2" spans="1:4" ht="13.5" thickBot="1">
      <c r="A2" s="11"/>
      <c r="B2" s="77" t="s">
        <v>28</v>
      </c>
      <c r="C2" s="11"/>
      <c r="D2" s="466"/>
    </row>
    <row r="3" spans="1:4" ht="13.5" thickBot="1">
      <c r="A3" s="11"/>
      <c r="B3" s="86" t="s">
        <v>29</v>
      </c>
      <c r="C3" s="11"/>
      <c r="D3" s="466"/>
    </row>
    <row r="4" spans="1:4" ht="4.5" customHeight="1">
      <c r="A4" s="11"/>
      <c r="B4" s="448"/>
      <c r="C4" s="448"/>
      <c r="D4" s="466"/>
    </row>
    <row r="5" spans="1:4" ht="15.75" thickBot="1">
      <c r="A5" s="11"/>
      <c r="B5" s="76" t="s">
        <v>30</v>
      </c>
      <c r="C5" s="448"/>
      <c r="D5" s="466"/>
    </row>
    <row r="6" spans="1:4" ht="15.75" thickBot="1">
      <c r="A6" s="11"/>
      <c r="B6" s="87" t="s">
        <v>31</v>
      </c>
      <c r="C6" s="448"/>
      <c r="D6" s="466"/>
    </row>
    <row r="7" spans="1:4" ht="8.25" customHeight="1">
      <c r="A7" s="11"/>
      <c r="B7" s="456"/>
      <c r="C7" s="448"/>
      <c r="D7" s="448"/>
    </row>
    <row r="8" spans="1:4" s="13" customFormat="1" ht="15">
      <c r="A8" s="12"/>
      <c r="B8" s="471" t="s">
        <v>79</v>
      </c>
      <c r="C8" s="12"/>
      <c r="D8" s="471" t="s">
        <v>43</v>
      </c>
    </row>
    <row r="9" spans="1:4" s="13" customFormat="1" ht="15">
      <c r="A9" s="12"/>
      <c r="B9" s="472"/>
      <c r="C9" s="12"/>
      <c r="D9" s="472"/>
    </row>
    <row r="10" spans="1:4">
      <c r="A10" s="11"/>
      <c r="B10" s="15"/>
      <c r="C10" s="11"/>
      <c r="D10" s="279"/>
    </row>
    <row r="11" spans="1:4">
      <c r="A11" s="11"/>
      <c r="B11" s="19" t="s">
        <v>80</v>
      </c>
      <c r="C11" s="11"/>
      <c r="D11" s="280"/>
    </row>
    <row r="12" spans="1:4">
      <c r="A12" s="11"/>
      <c r="B12" s="19" t="s">
        <v>81</v>
      </c>
      <c r="C12" s="11"/>
      <c r="D12" s="280"/>
    </row>
    <row r="13" spans="1:4">
      <c r="A13" s="11"/>
      <c r="B13" s="19" t="s">
        <v>82</v>
      </c>
      <c r="C13" s="11"/>
      <c r="D13" s="280"/>
    </row>
    <row r="14" spans="1:4">
      <c r="A14" s="11"/>
      <c r="B14" s="19" t="s">
        <v>83</v>
      </c>
      <c r="C14" s="11"/>
      <c r="D14" s="280"/>
    </row>
    <row r="15" spans="1:4">
      <c r="A15" s="11"/>
      <c r="B15" s="19" t="s">
        <v>84</v>
      </c>
      <c r="C15" s="11"/>
      <c r="D15" s="280"/>
    </row>
    <row r="16" spans="1:4">
      <c r="A16" s="11"/>
      <c r="B16" s="19" t="s">
        <v>85</v>
      </c>
      <c r="C16" s="11"/>
      <c r="D16" s="280"/>
    </row>
    <row r="17" spans="1:4">
      <c r="A17" s="11"/>
      <c r="B17" s="78" t="s">
        <v>86</v>
      </c>
      <c r="C17" s="11"/>
      <c r="D17" s="280"/>
    </row>
    <row r="18" spans="1:4">
      <c r="A18" s="11"/>
      <c r="B18" s="78" t="s">
        <v>87</v>
      </c>
      <c r="C18" s="11"/>
      <c r="D18" s="280"/>
    </row>
    <row r="19" spans="1:4">
      <c r="A19" s="11"/>
      <c r="B19" s="78" t="s">
        <v>88</v>
      </c>
      <c r="C19" s="11"/>
      <c r="D19" s="280"/>
    </row>
    <row r="20" spans="1:4" s="218" customFormat="1">
      <c r="A20" s="11"/>
      <c r="B20" s="78" t="s">
        <v>89</v>
      </c>
      <c r="C20" s="11"/>
      <c r="D20" s="280"/>
    </row>
    <row r="21" spans="1:4" s="218" customFormat="1">
      <c r="A21" s="11"/>
      <c r="B21" s="78" t="s">
        <v>90</v>
      </c>
      <c r="C21" s="11"/>
      <c r="D21" s="280"/>
    </row>
    <row r="22" spans="1:4" s="218" customFormat="1">
      <c r="A22" s="11"/>
      <c r="B22" s="78" t="s">
        <v>91</v>
      </c>
      <c r="C22" s="11"/>
      <c r="D22" s="280"/>
    </row>
    <row r="23" spans="1:4" s="218" customFormat="1">
      <c r="A23" s="11"/>
      <c r="B23" s="78"/>
      <c r="C23" s="11"/>
      <c r="D23" s="281"/>
    </row>
    <row r="24" spans="1:4">
      <c r="A24" s="11"/>
      <c r="B24" s="78" t="s">
        <v>77</v>
      </c>
      <c r="C24" s="11"/>
      <c r="D24" s="280">
        <v>0</v>
      </c>
    </row>
    <row r="25" spans="1:4">
      <c r="A25" s="11"/>
      <c r="B25" s="19"/>
      <c r="C25" s="11"/>
      <c r="D25" s="281"/>
    </row>
    <row r="26" spans="1:4" s="13" customFormat="1" ht="15">
      <c r="A26" s="12"/>
      <c r="B26" s="23" t="s">
        <v>58</v>
      </c>
      <c r="C26" s="12"/>
      <c r="D26" s="282">
        <f>SUM(D11:D25)</f>
        <v>0</v>
      </c>
    </row>
    <row r="27" spans="1:4">
      <c r="A27" s="11"/>
      <c r="B27" s="19"/>
      <c r="C27" s="11"/>
      <c r="D27" s="281"/>
    </row>
    <row r="28" spans="1:4" s="13" customFormat="1" ht="15">
      <c r="A28" s="12"/>
      <c r="B28" s="23" t="s">
        <v>78</v>
      </c>
      <c r="C28" s="12"/>
      <c r="D28" s="283"/>
    </row>
    <row r="29" spans="1:4">
      <c r="A29" s="11"/>
      <c r="B29" s="19"/>
      <c r="C29" s="11"/>
      <c r="D29" s="281"/>
    </row>
    <row r="30" spans="1:4" s="172" customFormat="1" ht="15.75" thickBot="1">
      <c r="B30" s="173" t="s">
        <v>65</v>
      </c>
      <c r="D30" s="284">
        <f>D26-D28</f>
        <v>0</v>
      </c>
    </row>
    <row r="31" spans="1:4" ht="13.5" thickTop="1">
      <c r="A31" s="456"/>
      <c r="B31" s="456"/>
      <c r="C31" s="456"/>
      <c r="D31" s="456"/>
    </row>
    <row r="33" spans="2:2">
      <c r="B33" s="11"/>
    </row>
    <row r="34" spans="2:2">
      <c r="B34" s="11"/>
    </row>
    <row r="39" spans="2:2">
      <c r="B39" s="55"/>
    </row>
    <row r="40" spans="2:2">
      <c r="B40" s="55"/>
    </row>
    <row r="42" spans="2:2">
      <c r="B42" s="55"/>
    </row>
    <row r="43" spans="2:2">
      <c r="B43" s="55"/>
    </row>
    <row r="44" spans="2:2">
      <c r="B44" s="55"/>
    </row>
    <row r="46" spans="2:2">
      <c r="B46" s="55"/>
    </row>
  </sheetData>
  <mergeCells count="3">
    <mergeCell ref="D2:D6"/>
    <mergeCell ref="B8:B9"/>
    <mergeCell ref="D8:D9"/>
  </mergeCells>
  <dataValidations count="1">
    <dataValidation type="list" allowBlank="1" showInputMessage="1" showErrorMessage="1" sqref="B6" xr:uid="{00000000-0002-0000-0400-000000000000}">
      <formula1>"GBP,EUR,USD,RMB,SEK"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Info!$B$2:$B$22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4"/>
  <sheetViews>
    <sheetView showGridLines="0" zoomScale="85" zoomScaleNormal="85" workbookViewId="0" xr3:uid="{78B4E459-6924-5F8B-B7BA-2DD04133E49E}">
      <selection activeCell="L20" sqref="L20"/>
    </sheetView>
  </sheetViews>
  <sheetFormatPr defaultRowHeight="12.75"/>
  <cols>
    <col min="1" max="1" width="2.5703125" style="56" customWidth="1"/>
    <col min="2" max="2" width="29.42578125" style="56" bestFit="1" customWidth="1"/>
    <col min="3" max="3" width="1.28515625" style="294" customWidth="1"/>
    <col min="4" max="4" width="10.28515625" style="56" bestFit="1" customWidth="1"/>
    <col min="5" max="6" width="9.140625" style="56"/>
    <col min="7" max="7" width="9.140625" style="274"/>
    <col min="8" max="8" width="36.7109375" style="56" bestFit="1" customWidth="1"/>
    <col min="9" max="9" width="28.42578125" style="56" bestFit="1" customWidth="1"/>
    <col min="10" max="10" width="30.85546875" style="56" bestFit="1" customWidth="1"/>
    <col min="11" max="11" width="10" style="56" bestFit="1" customWidth="1"/>
    <col min="12" max="16384" width="9.140625" style="56"/>
  </cols>
  <sheetData>
    <row r="1" spans="1:11" ht="9" customHeight="1">
      <c r="A1" s="11"/>
      <c r="B1" s="456"/>
      <c r="C1" s="290"/>
      <c r="D1" s="11"/>
      <c r="E1" s="456"/>
      <c r="F1" s="456"/>
      <c r="G1" s="456"/>
      <c r="H1" s="456"/>
      <c r="I1" s="456"/>
      <c r="J1" s="456"/>
      <c r="K1" s="456"/>
    </row>
    <row r="2" spans="1:11" ht="13.5" thickBot="1">
      <c r="A2" s="11"/>
      <c r="B2" s="77" t="s">
        <v>28</v>
      </c>
      <c r="C2" s="290"/>
      <c r="D2" s="466"/>
      <c r="E2" s="456"/>
      <c r="F2" s="456"/>
      <c r="G2" s="456"/>
      <c r="H2" s="55" t="s">
        <v>92</v>
      </c>
      <c r="I2" s="456"/>
      <c r="J2" s="456"/>
      <c r="K2" s="456"/>
    </row>
    <row r="3" spans="1:11" ht="19.5" thickBot="1">
      <c r="A3" s="11"/>
      <c r="B3" s="86" t="s">
        <v>29</v>
      </c>
      <c r="C3" s="290"/>
      <c r="D3" s="466"/>
      <c r="E3" s="456"/>
      <c r="F3" s="456"/>
      <c r="G3" s="456"/>
      <c r="H3" s="286" t="s">
        <v>93</v>
      </c>
      <c r="I3" s="295" t="s">
        <v>94</v>
      </c>
      <c r="J3" s="456"/>
      <c r="K3" s="456"/>
    </row>
    <row r="4" spans="1:11" ht="15.75">
      <c r="A4" s="11"/>
      <c r="B4" s="448"/>
      <c r="C4" s="291"/>
      <c r="D4" s="466"/>
      <c r="E4" s="456"/>
      <c r="F4" s="456"/>
      <c r="G4" s="456"/>
      <c r="H4" s="480" t="s">
        <v>95</v>
      </c>
      <c r="I4" s="296" t="s">
        <v>96</v>
      </c>
      <c r="J4" s="456"/>
      <c r="K4" s="456"/>
    </row>
    <row r="5" spans="1:11" ht="16.5" thickBot="1">
      <c r="A5" s="11"/>
      <c r="B5" s="76" t="s">
        <v>30</v>
      </c>
      <c r="C5" s="291"/>
      <c r="D5" s="466"/>
      <c r="E5" s="456"/>
      <c r="F5" s="456"/>
      <c r="G5" s="456"/>
      <c r="H5" s="481"/>
      <c r="I5" s="296" t="s">
        <v>97</v>
      </c>
      <c r="J5" s="456"/>
      <c r="K5" s="456"/>
    </row>
    <row r="6" spans="1:11" ht="16.5" thickBot="1">
      <c r="A6" s="11"/>
      <c r="B6" s="87" t="s">
        <v>98</v>
      </c>
      <c r="C6" s="291"/>
      <c r="D6" s="466"/>
      <c r="E6" s="456"/>
      <c r="F6" s="456"/>
      <c r="G6" s="456"/>
      <c r="H6" s="481"/>
      <c r="I6" s="297" t="s">
        <v>99</v>
      </c>
      <c r="J6" s="456"/>
      <c r="K6" s="456"/>
    </row>
    <row r="7" spans="1:11" ht="16.5" thickBot="1">
      <c r="A7" s="11"/>
      <c r="B7" s="456"/>
      <c r="C7" s="291"/>
      <c r="D7" s="448"/>
      <c r="E7" s="456"/>
      <c r="F7" s="456"/>
      <c r="G7" s="456"/>
      <c r="H7" s="482"/>
      <c r="I7" s="297" t="s">
        <v>100</v>
      </c>
      <c r="J7" s="456"/>
      <c r="K7" s="456"/>
    </row>
    <row r="8" spans="1:11" s="13" customFormat="1" ht="15.75">
      <c r="A8" s="12"/>
      <c r="B8" s="471" t="s">
        <v>101</v>
      </c>
      <c r="C8" s="292"/>
      <c r="D8" s="471" t="s">
        <v>43</v>
      </c>
      <c r="H8" s="483" t="s">
        <v>102</v>
      </c>
      <c r="I8" s="298" t="s">
        <v>103</v>
      </c>
      <c r="J8" s="456"/>
    </row>
    <row r="9" spans="1:11" s="13" customFormat="1" ht="15.75">
      <c r="A9" s="12"/>
      <c r="B9" s="472"/>
      <c r="C9" s="292"/>
      <c r="D9" s="472"/>
      <c r="H9" s="484"/>
      <c r="I9" s="299" t="s">
        <v>104</v>
      </c>
      <c r="J9" s="456"/>
    </row>
    <row r="10" spans="1:11" ht="15.75">
      <c r="A10" s="11"/>
      <c r="B10" s="15"/>
      <c r="C10" s="290"/>
      <c r="D10" s="279"/>
      <c r="E10" s="456"/>
      <c r="F10" s="456"/>
      <c r="G10" s="456"/>
      <c r="H10" s="484"/>
      <c r="I10" s="300" t="s">
        <v>105</v>
      </c>
      <c r="J10" s="456"/>
      <c r="K10" s="13"/>
    </row>
    <row r="11" spans="1:11" ht="16.5" thickBot="1">
      <c r="A11" s="11"/>
      <c r="B11" s="19" t="s">
        <v>106</v>
      </c>
      <c r="C11" s="290"/>
      <c r="D11" s="280"/>
      <c r="E11" s="456"/>
      <c r="F11" s="456"/>
      <c r="G11" s="456"/>
      <c r="H11" s="485"/>
      <c r="I11" s="301" t="s">
        <v>107</v>
      </c>
      <c r="J11" s="456"/>
      <c r="K11" s="13"/>
    </row>
    <row r="12" spans="1:11" ht="16.5" thickBot="1">
      <c r="A12" s="11"/>
      <c r="B12" s="19" t="s">
        <v>108</v>
      </c>
      <c r="C12" s="290"/>
      <c r="D12" s="280"/>
      <c r="E12" s="456"/>
      <c r="F12" s="456"/>
      <c r="G12" s="456"/>
      <c r="H12" s="287" t="s">
        <v>109</v>
      </c>
      <c r="I12" s="302" t="s">
        <v>110</v>
      </c>
      <c r="J12" s="456"/>
      <c r="K12" s="13"/>
    </row>
    <row r="13" spans="1:11" ht="16.5" thickBot="1">
      <c r="A13" s="11"/>
      <c r="B13" s="19" t="s">
        <v>111</v>
      </c>
      <c r="C13" s="290"/>
      <c r="D13" s="280"/>
      <c r="E13" s="456"/>
      <c r="F13" s="456"/>
      <c r="G13" s="456"/>
      <c r="H13" s="288" t="s">
        <v>112</v>
      </c>
      <c r="I13" s="303" t="s">
        <v>113</v>
      </c>
      <c r="J13" s="456"/>
      <c r="K13" s="13"/>
    </row>
    <row r="14" spans="1:11" ht="16.5" thickBot="1">
      <c r="A14" s="11"/>
      <c r="B14" s="19" t="s">
        <v>114</v>
      </c>
      <c r="C14" s="290"/>
      <c r="D14" s="280"/>
      <c r="E14" s="456"/>
      <c r="F14" s="456"/>
      <c r="G14" s="456"/>
      <c r="H14" s="289" t="s">
        <v>115</v>
      </c>
      <c r="I14" s="304" t="s">
        <v>116</v>
      </c>
      <c r="J14" s="456"/>
      <c r="K14" s="13"/>
    </row>
    <row r="15" spans="1:11" ht="15.75">
      <c r="A15" s="11"/>
      <c r="B15" s="19" t="s">
        <v>117</v>
      </c>
      <c r="C15" s="290"/>
      <c r="D15" s="280"/>
      <c r="E15" s="456"/>
      <c r="F15" s="456"/>
      <c r="G15" s="456"/>
      <c r="H15" s="486" t="s">
        <v>118</v>
      </c>
      <c r="I15" s="305" t="s">
        <v>119</v>
      </c>
      <c r="J15" s="456"/>
      <c r="K15" s="13"/>
    </row>
    <row r="16" spans="1:11" ht="16.5" thickBot="1">
      <c r="A16" s="11"/>
      <c r="B16" s="19" t="s">
        <v>120</v>
      </c>
      <c r="C16" s="290"/>
      <c r="D16" s="280"/>
      <c r="E16" s="456"/>
      <c r="F16" s="456"/>
      <c r="G16" s="456"/>
      <c r="H16" s="487"/>
      <c r="I16" s="306" t="s">
        <v>121</v>
      </c>
      <c r="J16" s="456"/>
      <c r="K16" s="13"/>
    </row>
    <row r="17" spans="1:11" ht="15.75">
      <c r="A17" s="11"/>
      <c r="B17" s="19" t="s">
        <v>122</v>
      </c>
      <c r="C17" s="290"/>
      <c r="D17" s="280"/>
      <c r="E17" s="456"/>
      <c r="F17" s="456"/>
      <c r="G17" s="456"/>
      <c r="H17" s="488" t="s">
        <v>123</v>
      </c>
      <c r="I17" s="307" t="s">
        <v>124</v>
      </c>
      <c r="J17" s="456"/>
      <c r="K17" s="13"/>
    </row>
    <row r="18" spans="1:11" ht="16.5" thickBot="1">
      <c r="A18" s="11"/>
      <c r="B18" s="19" t="s">
        <v>125</v>
      </c>
      <c r="C18" s="290"/>
      <c r="D18" s="280"/>
      <c r="E18" s="456"/>
      <c r="F18" s="456"/>
      <c r="G18" s="456"/>
      <c r="H18" s="489"/>
      <c r="I18" s="308" t="s">
        <v>126</v>
      </c>
      <c r="J18" s="456"/>
      <c r="K18" s="13"/>
    </row>
    <row r="19" spans="1:11" ht="15.75">
      <c r="A19" s="11"/>
      <c r="B19" s="19" t="s">
        <v>127</v>
      </c>
      <c r="C19" s="290"/>
      <c r="D19" s="281"/>
      <c r="E19" s="456"/>
      <c r="F19" s="456"/>
      <c r="G19" s="456"/>
      <c r="H19" s="490" t="s">
        <v>128</v>
      </c>
      <c r="I19" s="309" t="s">
        <v>129</v>
      </c>
      <c r="J19" s="456"/>
      <c r="K19" s="13"/>
    </row>
    <row r="20" spans="1:11" s="274" customFormat="1" ht="15.75">
      <c r="A20" s="11"/>
      <c r="B20" s="19"/>
      <c r="C20" s="290"/>
      <c r="D20" s="281"/>
      <c r="E20" s="456"/>
      <c r="F20" s="456"/>
      <c r="G20" s="456"/>
      <c r="H20" s="491"/>
      <c r="I20" s="310" t="s">
        <v>130</v>
      </c>
      <c r="J20" s="456"/>
      <c r="K20" s="13"/>
    </row>
    <row r="21" spans="1:11" ht="15.75">
      <c r="A21" s="11"/>
      <c r="B21" s="78" t="s">
        <v>77</v>
      </c>
      <c r="C21" s="290"/>
      <c r="D21" s="280">
        <v>0</v>
      </c>
      <c r="E21" s="456"/>
      <c r="F21" s="456"/>
      <c r="G21" s="456"/>
      <c r="H21" s="491"/>
      <c r="I21" s="310" t="s">
        <v>131</v>
      </c>
      <c r="J21" s="456"/>
      <c r="K21" s="13"/>
    </row>
    <row r="22" spans="1:11" ht="15.75">
      <c r="A22" s="11"/>
      <c r="B22" s="19"/>
      <c r="C22" s="290"/>
      <c r="D22" s="281"/>
      <c r="E22" s="456"/>
      <c r="F22" s="456"/>
      <c r="G22" s="456"/>
      <c r="H22" s="491"/>
      <c r="I22" s="311" t="s">
        <v>132</v>
      </c>
      <c r="J22" s="456"/>
      <c r="K22" s="13"/>
    </row>
    <row r="23" spans="1:11" s="13" customFormat="1" ht="15.75">
      <c r="A23" s="12"/>
      <c r="B23" s="23" t="s">
        <v>58</v>
      </c>
      <c r="C23" s="292"/>
      <c r="D23" s="282">
        <f>SUM(D11:D22)</f>
        <v>0</v>
      </c>
      <c r="H23" s="491"/>
      <c r="I23" s="311" t="s">
        <v>133</v>
      </c>
      <c r="J23" s="456"/>
    </row>
    <row r="24" spans="1:11" ht="15.75">
      <c r="A24" s="11"/>
      <c r="B24" s="19"/>
      <c r="C24" s="290"/>
      <c r="D24" s="281"/>
      <c r="E24" s="456"/>
      <c r="F24" s="456"/>
      <c r="G24" s="456"/>
      <c r="H24" s="491"/>
      <c r="I24" s="312" t="s">
        <v>134</v>
      </c>
      <c r="J24" s="456"/>
      <c r="K24" s="13"/>
    </row>
    <row r="25" spans="1:11" s="13" customFormat="1" ht="15.75">
      <c r="A25" s="12"/>
      <c r="B25" s="23" t="s">
        <v>78</v>
      </c>
      <c r="C25" s="292"/>
      <c r="D25" s="283"/>
      <c r="H25" s="491"/>
      <c r="I25" s="313" t="s">
        <v>135</v>
      </c>
      <c r="J25" s="456"/>
    </row>
    <row r="26" spans="1:11" ht="15.75">
      <c r="A26" s="11"/>
      <c r="B26" s="19"/>
      <c r="C26" s="290"/>
      <c r="D26" s="281"/>
      <c r="E26" s="456"/>
      <c r="F26" s="456"/>
      <c r="G26" s="456"/>
      <c r="H26" s="491"/>
      <c r="I26" s="314" t="s">
        <v>136</v>
      </c>
      <c r="J26" s="456"/>
      <c r="K26" s="13"/>
    </row>
    <row r="27" spans="1:11" s="172" customFormat="1" ht="16.5" thickBot="1">
      <c r="B27" s="173" t="s">
        <v>65</v>
      </c>
      <c r="C27" s="293"/>
      <c r="D27" s="284">
        <f>D23-D25</f>
        <v>0</v>
      </c>
      <c r="H27" s="492"/>
      <c r="I27" s="315" t="s">
        <v>137</v>
      </c>
      <c r="J27" s="456"/>
      <c r="K27" s="13"/>
    </row>
    <row r="28" spans="1:11" ht="16.5" thickTop="1">
      <c r="A28" s="456"/>
      <c r="B28" s="456"/>
      <c r="D28" s="456"/>
      <c r="E28" s="456"/>
      <c r="F28" s="456"/>
      <c r="G28" s="456"/>
      <c r="H28" s="476" t="s">
        <v>138</v>
      </c>
      <c r="I28" s="316" t="s">
        <v>139</v>
      </c>
      <c r="J28" s="456"/>
      <c r="K28" s="13"/>
    </row>
    <row r="29" spans="1:11" ht="16.5" thickBot="1">
      <c r="A29" s="456"/>
      <c r="B29" s="456"/>
      <c r="D29" s="456"/>
      <c r="E29" s="456"/>
      <c r="F29" s="456"/>
      <c r="G29" s="456"/>
      <c r="H29" s="477"/>
      <c r="I29" s="317" t="s">
        <v>140</v>
      </c>
      <c r="J29" s="456"/>
      <c r="K29" s="13"/>
    </row>
    <row r="30" spans="1:11" s="274" customFormat="1" ht="15.75">
      <c r="A30" s="456"/>
      <c r="B30" s="55"/>
      <c r="C30" s="294"/>
      <c r="D30" s="456"/>
      <c r="E30" s="456"/>
      <c r="F30" s="456"/>
      <c r="G30" s="456"/>
      <c r="H30" s="478" t="s">
        <v>141</v>
      </c>
      <c r="I30" s="318" t="s">
        <v>142</v>
      </c>
      <c r="J30" s="456"/>
      <c r="K30" s="13"/>
    </row>
    <row r="31" spans="1:11" ht="15.75">
      <c r="A31" s="456"/>
      <c r="B31" s="11"/>
      <c r="D31" s="456"/>
      <c r="E31" s="456"/>
      <c r="F31" s="456"/>
      <c r="G31" s="456"/>
      <c r="H31" s="479"/>
      <c r="I31" s="319" t="s">
        <v>143</v>
      </c>
      <c r="J31" s="456"/>
      <c r="K31" s="13"/>
    </row>
    <row r="32" spans="1:11" ht="15.75">
      <c r="A32" s="456"/>
      <c r="B32" s="456"/>
      <c r="C32" s="456"/>
      <c r="D32" s="456"/>
      <c r="E32" s="456"/>
      <c r="F32" s="456"/>
      <c r="G32" s="456"/>
      <c r="H32" s="479"/>
      <c r="I32" s="320" t="s">
        <v>144</v>
      </c>
      <c r="J32" s="456"/>
      <c r="K32" s="456"/>
    </row>
    <row r="33" spans="3:9" ht="15.75">
      <c r="C33" s="456"/>
      <c r="D33" s="456"/>
      <c r="E33" s="456"/>
      <c r="F33" s="456"/>
      <c r="G33" s="456"/>
      <c r="H33" s="479"/>
      <c r="I33" s="320" t="s">
        <v>145</v>
      </c>
    </row>
    <row r="34" spans="3:9" ht="18.75">
      <c r="C34" s="456"/>
      <c r="D34" s="456"/>
      <c r="E34" s="456"/>
      <c r="F34" s="456"/>
      <c r="G34" s="456"/>
      <c r="H34" s="479"/>
      <c r="I34" s="321" t="s">
        <v>141</v>
      </c>
    </row>
    <row r="35" spans="3:9">
      <c r="C35" s="456"/>
      <c r="D35" s="456"/>
      <c r="E35" s="456"/>
      <c r="F35" s="456"/>
      <c r="G35" s="456"/>
      <c r="H35" s="456"/>
      <c r="I35" s="456"/>
    </row>
    <row r="36" spans="3:9">
      <c r="C36" s="456"/>
      <c r="D36" s="456"/>
      <c r="E36" s="456"/>
      <c r="F36" s="456"/>
      <c r="G36" s="456"/>
      <c r="H36" s="456"/>
      <c r="I36" s="456"/>
    </row>
    <row r="37" spans="3:9">
      <c r="C37" s="456"/>
      <c r="D37" s="456"/>
      <c r="E37" s="456"/>
      <c r="F37" s="456"/>
      <c r="G37" s="456"/>
      <c r="H37" s="456"/>
      <c r="I37" s="456"/>
    </row>
    <row r="38" spans="3:9">
      <c r="C38" s="456"/>
      <c r="D38" s="456"/>
      <c r="E38" s="456"/>
      <c r="F38" s="456"/>
      <c r="G38" s="456"/>
      <c r="H38" s="456"/>
      <c r="I38" s="456"/>
    </row>
    <row r="39" spans="3:9">
      <c r="C39" s="456"/>
      <c r="D39" s="456"/>
      <c r="E39" s="456"/>
      <c r="F39" s="456"/>
      <c r="G39" s="456"/>
      <c r="H39" s="456"/>
      <c r="I39" s="456"/>
    </row>
    <row r="40" spans="3:9">
      <c r="C40" s="456"/>
      <c r="D40" s="456"/>
      <c r="E40" s="456"/>
      <c r="F40" s="456"/>
      <c r="G40" s="456"/>
      <c r="H40" s="456"/>
      <c r="I40" s="456"/>
    </row>
    <row r="41" spans="3:9">
      <c r="C41" s="456"/>
      <c r="D41" s="456"/>
      <c r="E41" s="456"/>
      <c r="F41" s="456"/>
      <c r="G41" s="456"/>
      <c r="H41" s="456"/>
      <c r="I41" s="456"/>
    </row>
    <row r="42" spans="3:9">
      <c r="C42" s="456"/>
      <c r="D42" s="456"/>
      <c r="E42" s="456"/>
      <c r="F42" s="456"/>
      <c r="G42" s="456"/>
      <c r="H42" s="456"/>
      <c r="I42" s="456"/>
    </row>
    <row r="43" spans="3:9">
      <c r="C43" s="456"/>
      <c r="D43" s="456"/>
      <c r="E43" s="456"/>
      <c r="F43" s="456"/>
      <c r="G43" s="456"/>
      <c r="H43" s="456"/>
      <c r="I43" s="456"/>
    </row>
    <row r="44" spans="3:9">
      <c r="C44" s="456"/>
      <c r="D44" s="456"/>
      <c r="E44" s="456"/>
      <c r="F44" s="456"/>
      <c r="G44" s="456"/>
      <c r="H44" s="456"/>
      <c r="I44" s="456"/>
    </row>
    <row r="45" spans="3:9">
      <c r="C45" s="456"/>
      <c r="D45" s="456"/>
      <c r="E45" s="456"/>
      <c r="F45" s="456"/>
      <c r="G45" s="456"/>
      <c r="H45" s="456"/>
      <c r="I45" s="456"/>
    </row>
    <row r="46" spans="3:9">
      <c r="C46" s="456"/>
      <c r="D46" s="456"/>
      <c r="E46" s="456"/>
      <c r="F46" s="456"/>
      <c r="G46" s="456"/>
      <c r="H46" s="456"/>
      <c r="I46" s="456"/>
    </row>
    <row r="47" spans="3:9">
      <c r="C47" s="456"/>
      <c r="D47" s="456"/>
      <c r="E47" s="456"/>
      <c r="F47" s="456"/>
      <c r="G47" s="456"/>
      <c r="H47" s="456"/>
      <c r="I47" s="456"/>
    </row>
    <row r="48" spans="3:9">
      <c r="C48" s="456"/>
      <c r="D48" s="456"/>
      <c r="E48" s="456"/>
      <c r="F48" s="456"/>
      <c r="G48" s="456"/>
      <c r="H48" s="456"/>
      <c r="I48" s="456"/>
    </row>
    <row r="49" spans="2:3">
      <c r="B49" s="456"/>
      <c r="C49" s="456"/>
    </row>
    <row r="50" spans="2:3">
      <c r="B50" s="456"/>
      <c r="C50" s="456"/>
    </row>
    <row r="51" spans="2:3">
      <c r="B51" s="456"/>
      <c r="C51" s="456"/>
    </row>
    <row r="52" spans="2:3">
      <c r="B52" s="456"/>
      <c r="C52" s="456"/>
    </row>
    <row r="53" spans="2:3">
      <c r="B53" s="456"/>
      <c r="C53" s="456"/>
    </row>
    <row r="54" spans="2:3">
      <c r="B54" s="456"/>
      <c r="C54" s="456"/>
    </row>
    <row r="55" spans="2:3">
      <c r="B55" s="456"/>
      <c r="C55" s="456"/>
    </row>
    <row r="56" spans="2:3">
      <c r="B56" s="456"/>
      <c r="C56" s="456"/>
    </row>
    <row r="57" spans="2:3">
      <c r="B57" s="456"/>
      <c r="C57" s="456"/>
    </row>
    <row r="58" spans="2:3">
      <c r="B58" s="456"/>
      <c r="C58" s="456"/>
    </row>
    <row r="59" spans="2:3">
      <c r="B59" s="456"/>
      <c r="C59" s="456"/>
    </row>
    <row r="60" spans="2:3">
      <c r="B60" s="456"/>
      <c r="C60" s="456"/>
    </row>
    <row r="61" spans="2:3">
      <c r="B61" s="456"/>
      <c r="C61" s="456"/>
    </row>
    <row r="62" spans="2:3">
      <c r="B62" s="456"/>
      <c r="C62" s="456"/>
    </row>
    <row r="63" spans="2:3">
      <c r="B63" s="456"/>
      <c r="C63" s="456"/>
    </row>
    <row r="64" spans="2:3" ht="15">
      <c r="B64" s="426"/>
    </row>
  </sheetData>
  <sortState ref="I11:K19">
    <sortCondition ref="I11:I19"/>
  </sortState>
  <mergeCells count="10">
    <mergeCell ref="D2:D6"/>
    <mergeCell ref="B8:B9"/>
    <mergeCell ref="D8:D9"/>
    <mergeCell ref="H28:H29"/>
    <mergeCell ref="H30:H34"/>
    <mergeCell ref="H4:H7"/>
    <mergeCell ref="H8:H11"/>
    <mergeCell ref="H15:H16"/>
    <mergeCell ref="H17:H18"/>
    <mergeCell ref="H19:H27"/>
  </mergeCells>
  <dataValidations count="1">
    <dataValidation type="list" allowBlank="1" showInputMessage="1" showErrorMessage="1" sqref="B6" xr:uid="{00000000-0002-0000-0500-000000000000}">
      <formula1>"GBP,EUR,USD,RMB,SEK"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Info!$B$2:$B$22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W38"/>
  <sheetViews>
    <sheetView showGridLines="0" zoomScale="85" zoomScaleNormal="85" workbookViewId="0" xr3:uid="{9B253EF2-77E0-53E3-AE26-4D66ECD923F3}">
      <selection activeCell="S38" sqref="S38"/>
    </sheetView>
  </sheetViews>
  <sheetFormatPr defaultRowHeight="12.75"/>
  <cols>
    <col min="2" max="2" width="29" customWidth="1"/>
    <col min="3" max="3" width="1.5703125" customWidth="1"/>
    <col min="4" max="5" width="12.5703125" customWidth="1"/>
    <col min="6" max="6" width="12.42578125" customWidth="1"/>
    <col min="7" max="7" width="1.28515625" customWidth="1"/>
    <col min="8" max="8" width="10.28515625" customWidth="1"/>
    <col min="9" max="9" width="10.5703125" customWidth="1"/>
    <col min="10" max="10" width="1.140625" customWidth="1"/>
    <col min="11" max="14" width="13.28515625" customWidth="1"/>
    <col min="15" max="15" width="1" customWidth="1"/>
    <col min="16" max="16" width="9.7109375" customWidth="1"/>
    <col min="17" max="17" width="8.7109375" customWidth="1"/>
    <col min="18" max="18" width="1.28515625" customWidth="1"/>
    <col min="19" max="20" width="12.140625" customWidth="1"/>
    <col min="21" max="21" width="1" customWidth="1"/>
  </cols>
  <sheetData>
    <row r="1" spans="2:23">
      <c r="B1" s="456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456"/>
      <c r="T1" s="456"/>
      <c r="U1" s="456"/>
      <c r="V1" s="456"/>
      <c r="W1" s="456"/>
    </row>
    <row r="2" spans="2:23">
      <c r="B2" s="493" t="s">
        <v>146</v>
      </c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5"/>
    </row>
    <row r="3" spans="2:23">
      <c r="B3" s="496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8"/>
    </row>
    <row r="4" spans="2:23">
      <c r="B4" s="11"/>
      <c r="C4" s="456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56"/>
      <c r="T4" s="456"/>
      <c r="U4" s="456"/>
      <c r="V4" s="456"/>
      <c r="W4" s="456"/>
    </row>
    <row r="5" spans="2:23" s="13" customFormat="1" ht="15">
      <c r="B5" s="471" t="s">
        <v>147</v>
      </c>
      <c r="C5" s="12"/>
      <c r="D5" s="473" t="s">
        <v>33</v>
      </c>
      <c r="E5" s="474"/>
      <c r="F5" s="475"/>
      <c r="G5" s="12"/>
      <c r="H5" s="473" t="s">
        <v>34</v>
      </c>
      <c r="I5" s="475"/>
      <c r="J5" s="12"/>
      <c r="K5" s="473" t="s">
        <v>35</v>
      </c>
      <c r="L5" s="474"/>
      <c r="M5" s="474"/>
      <c r="N5" s="475"/>
      <c r="O5" s="12"/>
      <c r="P5" s="473" t="s">
        <v>148</v>
      </c>
      <c r="Q5" s="475"/>
      <c r="R5" s="12"/>
      <c r="S5" s="461" t="s">
        <v>37</v>
      </c>
      <c r="T5" s="461"/>
      <c r="V5" s="461" t="s">
        <v>149</v>
      </c>
      <c r="W5" s="461"/>
    </row>
    <row r="6" spans="2:23" s="34" customFormat="1" ht="30">
      <c r="B6" s="472"/>
      <c r="C6" s="33"/>
      <c r="D6" s="450" t="s">
        <v>33</v>
      </c>
      <c r="E6" s="450" t="s">
        <v>39</v>
      </c>
      <c r="F6" s="450" t="s">
        <v>40</v>
      </c>
      <c r="G6" s="33"/>
      <c r="H6" s="450" t="s">
        <v>150</v>
      </c>
      <c r="I6" s="450" t="s">
        <v>151</v>
      </c>
      <c r="J6" s="33"/>
      <c r="K6" s="450" t="s">
        <v>43</v>
      </c>
      <c r="L6" s="450" t="s">
        <v>44</v>
      </c>
      <c r="M6" s="450" t="s">
        <v>45</v>
      </c>
      <c r="N6" s="450" t="s">
        <v>46</v>
      </c>
      <c r="O6" s="33"/>
      <c r="P6" s="450" t="s">
        <v>152</v>
      </c>
      <c r="Q6" s="450" t="s">
        <v>153</v>
      </c>
      <c r="R6" s="33"/>
      <c r="S6" s="450" t="s">
        <v>49</v>
      </c>
      <c r="T6" s="450" t="s">
        <v>46</v>
      </c>
      <c r="V6" s="450" t="s">
        <v>49</v>
      </c>
      <c r="W6" s="450" t="s">
        <v>46</v>
      </c>
    </row>
    <row r="7" spans="2:23">
      <c r="B7" s="15"/>
      <c r="C7" s="11"/>
      <c r="D7" s="16"/>
      <c r="E7" s="17"/>
      <c r="F7" s="18"/>
      <c r="G7" s="11"/>
      <c r="H7" s="16"/>
      <c r="I7" s="18"/>
      <c r="J7" s="11"/>
      <c r="K7" s="16"/>
      <c r="L7" s="17"/>
      <c r="M7" s="17"/>
      <c r="N7" s="18"/>
      <c r="O7" s="11"/>
      <c r="P7" s="16"/>
      <c r="Q7" s="18"/>
      <c r="R7" s="11"/>
      <c r="S7" s="16"/>
      <c r="T7" s="18"/>
      <c r="U7" s="456"/>
      <c r="V7" s="16"/>
      <c r="W7" s="18"/>
    </row>
    <row r="8" spans="2:23">
      <c r="B8" s="19" t="s">
        <v>29</v>
      </c>
      <c r="C8" s="11"/>
      <c r="D8" s="20"/>
      <c r="E8" s="21"/>
      <c r="F8" s="22"/>
      <c r="G8" s="11"/>
      <c r="H8" s="20"/>
      <c r="I8" s="22"/>
      <c r="J8" s="11"/>
      <c r="K8" s="20"/>
      <c r="L8" s="21"/>
      <c r="M8" s="21"/>
      <c r="N8" s="22"/>
      <c r="O8" s="11"/>
      <c r="P8" s="20"/>
      <c r="Q8" s="22"/>
      <c r="R8" s="11"/>
      <c r="S8" s="20"/>
      <c r="T8" s="22"/>
      <c r="U8" s="456"/>
      <c r="V8" s="20"/>
      <c r="W8" s="22"/>
    </row>
    <row r="9" spans="2:23">
      <c r="B9" s="19" t="s">
        <v>154</v>
      </c>
      <c r="C9" s="11"/>
      <c r="D9" s="20"/>
      <c r="E9" s="21"/>
      <c r="F9" s="22"/>
      <c r="G9" s="11"/>
      <c r="H9" s="20"/>
      <c r="I9" s="22"/>
      <c r="J9" s="11"/>
      <c r="K9" s="20"/>
      <c r="L9" s="21"/>
      <c r="M9" s="21"/>
      <c r="N9" s="22"/>
      <c r="O9" s="11"/>
      <c r="P9" s="20"/>
      <c r="Q9" s="22"/>
      <c r="R9" s="11"/>
      <c r="S9" s="20"/>
      <c r="T9" s="22"/>
      <c r="U9" s="456"/>
      <c r="V9" s="20"/>
      <c r="W9" s="22"/>
    </row>
    <row r="10" spans="2:23">
      <c r="B10" s="19" t="s">
        <v>155</v>
      </c>
      <c r="C10" s="11"/>
      <c r="D10" s="20"/>
      <c r="E10" s="21"/>
      <c r="F10" s="22"/>
      <c r="G10" s="11"/>
      <c r="H10" s="20"/>
      <c r="I10" s="22"/>
      <c r="J10" s="11"/>
      <c r="K10" s="20"/>
      <c r="L10" s="21"/>
      <c r="M10" s="21"/>
      <c r="N10" s="22"/>
      <c r="O10" s="11"/>
      <c r="P10" s="20"/>
      <c r="Q10" s="22"/>
      <c r="R10" s="11"/>
      <c r="S10" s="20"/>
      <c r="T10" s="22"/>
      <c r="U10" s="456"/>
      <c r="V10" s="20"/>
      <c r="W10" s="22"/>
    </row>
    <row r="11" spans="2:23">
      <c r="B11" s="19" t="s">
        <v>156</v>
      </c>
      <c r="C11" s="11"/>
      <c r="D11" s="20"/>
      <c r="E11" s="21"/>
      <c r="F11" s="22"/>
      <c r="G11" s="11"/>
      <c r="H11" s="20"/>
      <c r="I11" s="22"/>
      <c r="J11" s="11"/>
      <c r="K11" s="20"/>
      <c r="L11" s="21"/>
      <c r="M11" s="21"/>
      <c r="N11" s="22"/>
      <c r="O11" s="11"/>
      <c r="P11" s="20"/>
      <c r="Q11" s="22"/>
      <c r="R11" s="11"/>
      <c r="S11" s="20"/>
      <c r="T11" s="22"/>
      <c r="U11" s="456"/>
      <c r="V11" s="20"/>
      <c r="W11" s="22"/>
    </row>
    <row r="12" spans="2:23">
      <c r="B12" s="19" t="s">
        <v>157</v>
      </c>
      <c r="C12" s="11"/>
      <c r="D12" s="20"/>
      <c r="E12" s="21"/>
      <c r="F12" s="22"/>
      <c r="G12" s="11"/>
      <c r="H12" s="20"/>
      <c r="I12" s="22"/>
      <c r="J12" s="11"/>
      <c r="K12" s="20"/>
      <c r="L12" s="21"/>
      <c r="M12" s="21"/>
      <c r="N12" s="22"/>
      <c r="O12" s="11"/>
      <c r="P12" s="20"/>
      <c r="Q12" s="22"/>
      <c r="R12" s="11"/>
      <c r="S12" s="20"/>
      <c r="T12" s="22"/>
      <c r="U12" s="456"/>
      <c r="V12" s="20"/>
      <c r="W12" s="22"/>
    </row>
    <row r="13" spans="2:23">
      <c r="B13" s="19" t="s">
        <v>158</v>
      </c>
      <c r="C13" s="11"/>
      <c r="D13" s="20"/>
      <c r="E13" s="21"/>
      <c r="F13" s="22"/>
      <c r="G13" s="11"/>
      <c r="H13" s="20"/>
      <c r="I13" s="22"/>
      <c r="J13" s="11"/>
      <c r="K13" s="20"/>
      <c r="L13" s="21"/>
      <c r="M13" s="21"/>
      <c r="N13" s="22"/>
      <c r="O13" s="11"/>
      <c r="P13" s="20"/>
      <c r="Q13" s="22"/>
      <c r="R13" s="11"/>
      <c r="S13" s="20"/>
      <c r="T13" s="22"/>
      <c r="U13" s="456"/>
      <c r="V13" s="20"/>
      <c r="W13" s="22"/>
    </row>
    <row r="14" spans="2:23">
      <c r="B14" s="19" t="s">
        <v>159</v>
      </c>
      <c r="C14" s="11"/>
      <c r="D14" s="20"/>
      <c r="E14" s="21"/>
      <c r="F14" s="22"/>
      <c r="G14" s="11"/>
      <c r="H14" s="20"/>
      <c r="I14" s="22"/>
      <c r="J14" s="11"/>
      <c r="K14" s="20"/>
      <c r="L14" s="21"/>
      <c r="M14" s="21"/>
      <c r="N14" s="22"/>
      <c r="O14" s="11"/>
      <c r="P14" s="20"/>
      <c r="Q14" s="22"/>
      <c r="R14" s="11"/>
      <c r="S14" s="20"/>
      <c r="T14" s="22"/>
      <c r="U14" s="456"/>
      <c r="V14" s="20"/>
      <c r="W14" s="22"/>
    </row>
    <row r="15" spans="2:23">
      <c r="B15" s="19" t="s">
        <v>160</v>
      </c>
      <c r="C15" s="11"/>
      <c r="D15" s="20"/>
      <c r="E15" s="21"/>
      <c r="F15" s="22"/>
      <c r="G15" s="11"/>
      <c r="H15" s="20"/>
      <c r="I15" s="22"/>
      <c r="J15" s="11"/>
      <c r="K15" s="20"/>
      <c r="L15" s="21"/>
      <c r="M15" s="21"/>
      <c r="N15" s="22"/>
      <c r="O15" s="11"/>
      <c r="P15" s="20"/>
      <c r="Q15" s="22"/>
      <c r="R15" s="11"/>
      <c r="S15" s="20"/>
      <c r="T15" s="22"/>
      <c r="U15" s="456"/>
      <c r="V15" s="20"/>
      <c r="W15" s="22"/>
    </row>
    <row r="16" spans="2:23">
      <c r="B16" s="19" t="s">
        <v>161</v>
      </c>
      <c r="C16" s="11"/>
      <c r="D16" s="20"/>
      <c r="E16" s="21"/>
      <c r="F16" s="22"/>
      <c r="G16" s="11"/>
      <c r="H16" s="20"/>
      <c r="I16" s="22"/>
      <c r="J16" s="11"/>
      <c r="K16" s="20"/>
      <c r="L16" s="21"/>
      <c r="M16" s="21"/>
      <c r="N16" s="22"/>
      <c r="O16" s="11"/>
      <c r="P16" s="20"/>
      <c r="Q16" s="22"/>
      <c r="R16" s="11"/>
      <c r="S16" s="20"/>
      <c r="T16" s="22"/>
      <c r="U16" s="456"/>
      <c r="V16" s="20"/>
      <c r="W16" s="22"/>
    </row>
    <row r="17" spans="2:23">
      <c r="B17" s="35" t="s">
        <v>162</v>
      </c>
      <c r="C17" s="11"/>
      <c r="D17" s="20"/>
      <c r="E17" s="21"/>
      <c r="F17" s="22"/>
      <c r="G17" s="11"/>
      <c r="H17" s="20"/>
      <c r="I17" s="22"/>
      <c r="J17" s="11"/>
      <c r="K17" s="20"/>
      <c r="L17" s="21"/>
      <c r="M17" s="21"/>
      <c r="N17" s="22"/>
      <c r="O17" s="11"/>
      <c r="P17" s="20"/>
      <c r="Q17" s="22"/>
      <c r="R17" s="11"/>
      <c r="S17" s="20"/>
      <c r="T17" s="22"/>
      <c r="U17" s="456"/>
      <c r="V17" s="20"/>
      <c r="W17" s="22"/>
    </row>
    <row r="18" spans="2:23" ht="15">
      <c r="B18" s="35" t="s">
        <v>163</v>
      </c>
      <c r="C18" s="11"/>
      <c r="D18" s="24"/>
      <c r="E18" s="25"/>
      <c r="F18" s="26"/>
      <c r="G18" s="12"/>
      <c r="H18" s="24"/>
      <c r="I18" s="26"/>
      <c r="J18" s="12"/>
      <c r="K18" s="24"/>
      <c r="L18" s="25"/>
      <c r="M18" s="25"/>
      <c r="N18" s="26"/>
      <c r="O18" s="12"/>
      <c r="P18" s="24"/>
      <c r="Q18" s="26"/>
      <c r="R18" s="12"/>
      <c r="S18" s="24"/>
      <c r="T18" s="26"/>
      <c r="U18" s="13"/>
      <c r="V18" s="24"/>
      <c r="W18" s="26"/>
    </row>
    <row r="19" spans="2:23" ht="15">
      <c r="B19" s="19" t="s">
        <v>164</v>
      </c>
      <c r="C19" s="11"/>
      <c r="D19" s="24"/>
      <c r="E19" s="25"/>
      <c r="F19" s="26"/>
      <c r="G19" s="12"/>
      <c r="H19" s="24"/>
      <c r="I19" s="26"/>
      <c r="J19" s="12"/>
      <c r="K19" s="24"/>
      <c r="L19" s="25"/>
      <c r="M19" s="25"/>
      <c r="N19" s="26"/>
      <c r="O19" s="12"/>
      <c r="P19" s="24"/>
      <c r="Q19" s="26"/>
      <c r="R19" s="12"/>
      <c r="S19" s="24"/>
      <c r="T19" s="26"/>
      <c r="U19" s="13"/>
      <c r="V19" s="24"/>
      <c r="W19" s="26"/>
    </row>
    <row r="20" spans="2:23" ht="15">
      <c r="B20" s="35" t="s">
        <v>165</v>
      </c>
      <c r="C20" s="11"/>
      <c r="D20" s="24"/>
      <c r="E20" s="25"/>
      <c r="F20" s="26"/>
      <c r="G20" s="12"/>
      <c r="H20" s="24"/>
      <c r="I20" s="26"/>
      <c r="J20" s="12"/>
      <c r="K20" s="24"/>
      <c r="L20" s="25"/>
      <c r="M20" s="25"/>
      <c r="N20" s="26"/>
      <c r="O20" s="12"/>
      <c r="P20" s="24"/>
      <c r="Q20" s="26"/>
      <c r="R20" s="12"/>
      <c r="S20" s="24"/>
      <c r="T20" s="26"/>
      <c r="U20" s="13"/>
      <c r="V20" s="24"/>
      <c r="W20" s="26"/>
    </row>
    <row r="21" spans="2:23" ht="15">
      <c r="B21" s="35" t="s">
        <v>166</v>
      </c>
      <c r="C21" s="11"/>
      <c r="D21" s="24"/>
      <c r="E21" s="25"/>
      <c r="F21" s="26"/>
      <c r="G21" s="12"/>
      <c r="H21" s="24"/>
      <c r="I21" s="26"/>
      <c r="J21" s="12"/>
      <c r="K21" s="24"/>
      <c r="L21" s="25"/>
      <c r="M21" s="25"/>
      <c r="N21" s="26"/>
      <c r="O21" s="12"/>
      <c r="P21" s="24"/>
      <c r="Q21" s="26"/>
      <c r="R21" s="12"/>
      <c r="S21" s="24"/>
      <c r="T21" s="26"/>
      <c r="U21" s="13"/>
      <c r="V21" s="24"/>
      <c r="W21" s="26"/>
    </row>
    <row r="22" spans="2:23" ht="15">
      <c r="B22" s="35" t="s">
        <v>167</v>
      </c>
      <c r="C22" s="11"/>
      <c r="D22" s="24"/>
      <c r="E22" s="25"/>
      <c r="F22" s="26"/>
      <c r="G22" s="12"/>
      <c r="H22" s="24"/>
      <c r="I22" s="26"/>
      <c r="J22" s="12"/>
      <c r="K22" s="24"/>
      <c r="L22" s="25"/>
      <c r="M22" s="25"/>
      <c r="N22" s="26"/>
      <c r="O22" s="12"/>
      <c r="P22" s="24"/>
      <c r="Q22" s="26"/>
      <c r="R22" s="12"/>
      <c r="S22" s="24"/>
      <c r="T22" s="26"/>
      <c r="U22" s="13"/>
      <c r="V22" s="24"/>
      <c r="W22" s="26"/>
    </row>
    <row r="23" spans="2:23" ht="15">
      <c r="B23" s="35" t="s">
        <v>168</v>
      </c>
      <c r="C23" s="11"/>
      <c r="D23" s="24"/>
      <c r="E23" s="25"/>
      <c r="F23" s="26"/>
      <c r="G23" s="12"/>
      <c r="H23" s="24"/>
      <c r="I23" s="26"/>
      <c r="J23" s="12"/>
      <c r="K23" s="24"/>
      <c r="L23" s="25"/>
      <c r="M23" s="25"/>
      <c r="N23" s="26"/>
      <c r="O23" s="12"/>
      <c r="P23" s="24"/>
      <c r="Q23" s="26"/>
      <c r="R23" s="12"/>
      <c r="S23" s="24"/>
      <c r="T23" s="26"/>
      <c r="U23" s="13"/>
      <c r="V23" s="24"/>
      <c r="W23" s="26"/>
    </row>
    <row r="24" spans="2:23" ht="15">
      <c r="B24" s="19" t="s">
        <v>169</v>
      </c>
      <c r="C24" s="11"/>
      <c r="D24" s="24"/>
      <c r="E24" s="25"/>
      <c r="F24" s="26"/>
      <c r="G24" s="12"/>
      <c r="H24" s="24"/>
      <c r="I24" s="26"/>
      <c r="J24" s="12"/>
      <c r="K24" s="24"/>
      <c r="L24" s="25"/>
      <c r="M24" s="25"/>
      <c r="N24" s="26"/>
      <c r="O24" s="12"/>
      <c r="P24" s="24"/>
      <c r="Q24" s="26"/>
      <c r="R24" s="12"/>
      <c r="S24" s="24"/>
      <c r="T24" s="26"/>
      <c r="U24" s="13"/>
      <c r="V24" s="24"/>
      <c r="W24" s="26"/>
    </row>
    <row r="25" spans="2:23" ht="15">
      <c r="B25" s="35" t="s">
        <v>170</v>
      </c>
      <c r="C25" s="456"/>
      <c r="D25" s="24"/>
      <c r="E25" s="25"/>
      <c r="F25" s="26"/>
      <c r="G25" s="12"/>
      <c r="H25" s="24"/>
      <c r="I25" s="26"/>
      <c r="J25" s="12"/>
      <c r="K25" s="24"/>
      <c r="L25" s="25"/>
      <c r="M25" s="25"/>
      <c r="N25" s="26"/>
      <c r="O25" s="12"/>
      <c r="P25" s="24"/>
      <c r="Q25" s="26"/>
      <c r="R25" s="12"/>
      <c r="S25" s="24"/>
      <c r="T25" s="26"/>
      <c r="U25" s="13"/>
      <c r="V25" s="24"/>
      <c r="W25" s="26"/>
    </row>
    <row r="26" spans="2:23" ht="15">
      <c r="B26" s="35" t="s">
        <v>171</v>
      </c>
      <c r="C26" s="456"/>
      <c r="D26" s="24"/>
      <c r="E26" s="25"/>
      <c r="F26" s="26"/>
      <c r="G26" s="12"/>
      <c r="H26" s="24"/>
      <c r="I26" s="26"/>
      <c r="J26" s="12"/>
      <c r="K26" s="24"/>
      <c r="L26" s="25"/>
      <c r="M26" s="25"/>
      <c r="N26" s="26"/>
      <c r="O26" s="12"/>
      <c r="P26" s="24"/>
      <c r="Q26" s="26"/>
      <c r="R26" s="12"/>
      <c r="S26" s="24"/>
      <c r="T26" s="26"/>
      <c r="U26" s="13"/>
      <c r="V26" s="24"/>
      <c r="W26" s="26"/>
    </row>
    <row r="27" spans="2:23" ht="15">
      <c r="B27" s="35" t="s">
        <v>172</v>
      </c>
      <c r="C27" s="456"/>
      <c r="D27" s="24"/>
      <c r="E27" s="25"/>
      <c r="F27" s="26"/>
      <c r="G27" s="12"/>
      <c r="H27" s="24"/>
      <c r="I27" s="26"/>
      <c r="J27" s="12"/>
      <c r="K27" s="24"/>
      <c r="L27" s="25"/>
      <c r="M27" s="25"/>
      <c r="N27" s="26"/>
      <c r="O27" s="12"/>
      <c r="P27" s="24"/>
      <c r="Q27" s="26"/>
      <c r="R27" s="12"/>
      <c r="S27" s="24"/>
      <c r="T27" s="26"/>
      <c r="U27" s="13"/>
      <c r="V27" s="24"/>
      <c r="W27" s="26"/>
    </row>
    <row r="28" spans="2:23" ht="15">
      <c r="B28" s="19"/>
      <c r="C28" s="456"/>
      <c r="D28" s="24"/>
      <c r="E28" s="25"/>
      <c r="F28" s="26"/>
      <c r="G28" s="12"/>
      <c r="H28" s="24"/>
      <c r="I28" s="26"/>
      <c r="J28" s="12"/>
      <c r="K28" s="24"/>
      <c r="L28" s="25"/>
      <c r="M28" s="25"/>
      <c r="N28" s="26"/>
      <c r="O28" s="12"/>
      <c r="P28" s="24"/>
      <c r="Q28" s="26"/>
      <c r="R28" s="12"/>
      <c r="S28" s="24"/>
      <c r="T28" s="26"/>
      <c r="U28" s="13"/>
      <c r="V28" s="24"/>
      <c r="W28" s="26"/>
    </row>
    <row r="29" spans="2:23" s="13" customFormat="1" ht="15">
      <c r="B29" s="23" t="s">
        <v>58</v>
      </c>
      <c r="D29" s="24"/>
      <c r="E29" s="25"/>
      <c r="F29" s="26"/>
      <c r="G29" s="12"/>
      <c r="H29" s="24"/>
      <c r="I29" s="26"/>
      <c r="J29" s="12"/>
      <c r="K29" s="24"/>
      <c r="L29" s="25"/>
      <c r="M29" s="25"/>
      <c r="N29" s="26"/>
      <c r="O29" s="12"/>
      <c r="P29" s="24"/>
      <c r="Q29" s="26"/>
      <c r="R29" s="12"/>
      <c r="S29" s="24"/>
      <c r="T29" s="26"/>
      <c r="V29" s="24"/>
      <c r="W29" s="26"/>
    </row>
    <row r="30" spans="2:23" ht="15">
      <c r="B30" s="19"/>
      <c r="C30" s="456"/>
      <c r="D30" s="24"/>
      <c r="E30" s="25"/>
      <c r="F30" s="26"/>
      <c r="G30" s="12"/>
      <c r="H30" s="24"/>
      <c r="I30" s="26"/>
      <c r="J30" s="12"/>
      <c r="K30" s="24"/>
      <c r="L30" s="25"/>
      <c r="M30" s="25"/>
      <c r="N30" s="26"/>
      <c r="O30" s="12"/>
      <c r="P30" s="24"/>
      <c r="Q30" s="26"/>
      <c r="R30" s="12"/>
      <c r="S30" s="24"/>
      <c r="T30" s="26"/>
      <c r="U30" s="13"/>
      <c r="V30" s="24"/>
      <c r="W30" s="26"/>
    </row>
    <row r="31" spans="2:23" ht="15">
      <c r="B31" s="19" t="s">
        <v>78</v>
      </c>
      <c r="C31" s="456"/>
      <c r="D31" s="24"/>
      <c r="E31" s="25"/>
      <c r="F31" s="26"/>
      <c r="G31" s="12"/>
      <c r="H31" s="24"/>
      <c r="I31" s="26"/>
      <c r="J31" s="12"/>
      <c r="K31" s="24"/>
      <c r="L31" s="25"/>
      <c r="M31" s="25"/>
      <c r="N31" s="26"/>
      <c r="O31" s="12"/>
      <c r="P31" s="24"/>
      <c r="Q31" s="26"/>
      <c r="R31" s="12"/>
      <c r="S31" s="24"/>
      <c r="T31" s="26"/>
      <c r="U31" s="13"/>
      <c r="V31" s="24"/>
      <c r="W31" s="26"/>
    </row>
    <row r="32" spans="2:23" ht="15">
      <c r="B32" s="19"/>
      <c r="C32" s="456"/>
      <c r="D32" s="24"/>
      <c r="E32" s="25"/>
      <c r="F32" s="26"/>
      <c r="G32" s="12"/>
      <c r="H32" s="24"/>
      <c r="I32" s="26"/>
      <c r="J32" s="12"/>
      <c r="K32" s="24"/>
      <c r="L32" s="25"/>
      <c r="M32" s="25"/>
      <c r="N32" s="26"/>
      <c r="O32" s="12"/>
      <c r="P32" s="24"/>
      <c r="Q32" s="26"/>
      <c r="R32" s="12"/>
      <c r="S32" s="24"/>
      <c r="T32" s="26"/>
      <c r="U32" s="13"/>
      <c r="V32" s="24"/>
      <c r="W32" s="26"/>
    </row>
    <row r="33" spans="2:23" s="27" customFormat="1" ht="16.5" thickBot="1">
      <c r="B33" s="28" t="s">
        <v>65</v>
      </c>
      <c r="D33" s="29"/>
      <c r="E33" s="30"/>
      <c r="F33" s="31"/>
      <c r="G33" s="32"/>
      <c r="H33" s="29"/>
      <c r="I33" s="31"/>
      <c r="J33" s="32"/>
      <c r="K33" s="29"/>
      <c r="L33" s="30"/>
      <c r="M33" s="30"/>
      <c r="N33" s="31"/>
      <c r="O33" s="32"/>
      <c r="P33" s="29"/>
      <c r="Q33" s="31"/>
      <c r="R33" s="32"/>
      <c r="S33" s="29"/>
      <c r="T33" s="31"/>
      <c r="V33" s="29"/>
      <c r="W33" s="31"/>
    </row>
    <row r="34" spans="2:23" ht="13.5" thickTop="1"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</row>
    <row r="36" spans="2:23">
      <c r="B36" s="11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6"/>
      <c r="U36" s="456"/>
      <c r="V36" s="456"/>
      <c r="W36" s="456"/>
    </row>
    <row r="37" spans="2:23">
      <c r="B37" s="11"/>
      <c r="C37" s="456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6"/>
      <c r="U37" s="456"/>
      <c r="V37" s="456"/>
      <c r="W37" s="456"/>
    </row>
    <row r="38" spans="2:23" ht="15">
      <c r="B38" s="12"/>
      <c r="C38" s="456"/>
      <c r="D38" s="456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</row>
  </sheetData>
  <mergeCells count="8">
    <mergeCell ref="B2:W3"/>
    <mergeCell ref="B5:B6"/>
    <mergeCell ref="D5:F5"/>
    <mergeCell ref="H5:I5"/>
    <mergeCell ref="K5:N5"/>
    <mergeCell ref="P5:Q5"/>
    <mergeCell ref="S5:T5"/>
    <mergeCell ref="V5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5"/>
  <sheetViews>
    <sheetView showGridLines="0" zoomScale="85" zoomScaleNormal="85" workbookViewId="0" xr3:uid="{85D5C41F-068E-5C55-9968-509E7C2A5619}">
      <selection activeCell="D11" sqref="D11"/>
    </sheetView>
  </sheetViews>
  <sheetFormatPr defaultRowHeight="12.75"/>
  <cols>
    <col min="1" max="1" width="2.5703125" style="199" customWidth="1"/>
    <col min="2" max="2" width="51.5703125" style="199" bestFit="1" customWidth="1"/>
    <col min="3" max="3" width="1.140625" style="199" customWidth="1"/>
    <col min="4" max="4" width="10.28515625" style="199" bestFit="1" customWidth="1"/>
    <col min="5" max="6" width="9.140625" style="199"/>
    <col min="7" max="7" width="8.85546875" style="199" customWidth="1"/>
    <col min="8" max="16384" width="9.140625" style="199"/>
  </cols>
  <sheetData>
    <row r="1" spans="1:4" ht="9" customHeight="1">
      <c r="A1" s="11"/>
      <c r="B1" s="456"/>
      <c r="C1" s="11"/>
      <c r="D1" s="11"/>
    </row>
    <row r="2" spans="1:4" ht="13.5" thickBot="1">
      <c r="A2" s="11"/>
      <c r="B2" s="77" t="s">
        <v>28</v>
      </c>
      <c r="C2" s="11"/>
      <c r="D2" s="466"/>
    </row>
    <row r="3" spans="1:4" ht="13.5" thickBot="1">
      <c r="A3" s="11"/>
      <c r="B3" s="86" t="s">
        <v>29</v>
      </c>
      <c r="C3" s="11"/>
      <c r="D3" s="466"/>
    </row>
    <row r="4" spans="1:4" ht="4.5" customHeight="1">
      <c r="A4" s="11"/>
      <c r="B4" s="448"/>
      <c r="C4" s="448"/>
      <c r="D4" s="466"/>
    </row>
    <row r="5" spans="1:4" ht="15.75" thickBot="1">
      <c r="A5" s="11"/>
      <c r="B5" s="76" t="s">
        <v>30</v>
      </c>
      <c r="C5" s="448"/>
      <c r="D5" s="466"/>
    </row>
    <row r="6" spans="1:4" ht="15.75" thickBot="1">
      <c r="A6" s="11"/>
      <c r="B6" s="87" t="s">
        <v>31</v>
      </c>
      <c r="C6" s="448"/>
      <c r="D6" s="466"/>
    </row>
    <row r="7" spans="1:4" ht="8.25" customHeight="1">
      <c r="A7" s="11"/>
      <c r="B7" s="456"/>
      <c r="C7" s="448"/>
      <c r="D7" s="448"/>
    </row>
    <row r="8" spans="1:4" s="13" customFormat="1" ht="15">
      <c r="A8" s="12"/>
      <c r="B8" s="471" t="s">
        <v>173</v>
      </c>
      <c r="C8" s="12"/>
      <c r="D8" s="471" t="s">
        <v>43</v>
      </c>
    </row>
    <row r="9" spans="1:4" s="13" customFormat="1" ht="15">
      <c r="A9" s="12"/>
      <c r="B9" s="472"/>
      <c r="C9" s="12"/>
      <c r="D9" s="472"/>
    </row>
    <row r="10" spans="1:4">
      <c r="A10" s="11"/>
      <c r="B10" s="15"/>
      <c r="C10" s="11"/>
      <c r="D10" s="279"/>
    </row>
    <row r="11" spans="1:4">
      <c r="A11" s="11"/>
      <c r="B11" s="19" t="s">
        <v>174</v>
      </c>
      <c r="C11" s="11"/>
      <c r="D11" s="280"/>
    </row>
    <row r="12" spans="1:4">
      <c r="A12" s="11"/>
      <c r="B12" s="19" t="s">
        <v>120</v>
      </c>
      <c r="C12" s="11"/>
      <c r="D12" s="280"/>
    </row>
    <row r="13" spans="1:4" s="274" customFormat="1">
      <c r="A13" s="11"/>
      <c r="B13" s="19" t="s">
        <v>175</v>
      </c>
      <c r="C13" s="11"/>
      <c r="D13" s="280"/>
    </row>
    <row r="14" spans="1:4" s="274" customFormat="1">
      <c r="A14" s="11"/>
      <c r="B14" s="19" t="s">
        <v>176</v>
      </c>
      <c r="C14" s="11"/>
      <c r="D14" s="280"/>
    </row>
    <row r="15" spans="1:4" s="274" customFormat="1">
      <c r="A15" s="11"/>
      <c r="B15" s="19" t="s">
        <v>177</v>
      </c>
      <c r="C15" s="11"/>
      <c r="D15" s="280"/>
    </row>
    <row r="16" spans="1:4">
      <c r="A16" s="11"/>
      <c r="B16" s="19" t="s">
        <v>178</v>
      </c>
      <c r="C16" s="11"/>
      <c r="D16" s="280"/>
    </row>
    <row r="17" spans="1:7">
      <c r="A17" s="11"/>
      <c r="B17" s="19" t="s">
        <v>179</v>
      </c>
      <c r="C17" s="11"/>
      <c r="D17" s="280"/>
      <c r="E17" s="456"/>
      <c r="F17" s="456"/>
      <c r="G17" s="456"/>
    </row>
    <row r="18" spans="1:7">
      <c r="A18" s="11"/>
      <c r="B18" s="19" t="s">
        <v>180</v>
      </c>
      <c r="C18" s="11"/>
      <c r="D18" s="280"/>
      <c r="E18" s="456"/>
      <c r="F18" s="456"/>
      <c r="G18" s="456"/>
    </row>
    <row r="19" spans="1:7">
      <c r="A19" s="11"/>
      <c r="B19" s="19" t="s">
        <v>181</v>
      </c>
      <c r="C19" s="11"/>
      <c r="D19" s="280"/>
      <c r="E19" s="456"/>
      <c r="F19" s="456"/>
      <c r="G19" s="456"/>
    </row>
    <row r="20" spans="1:7">
      <c r="A20" s="11"/>
      <c r="B20" s="19" t="s">
        <v>182</v>
      </c>
      <c r="C20" s="11"/>
      <c r="D20" s="280"/>
      <c r="E20" s="456"/>
      <c r="F20" s="456"/>
      <c r="G20" s="456"/>
    </row>
    <row r="21" spans="1:7">
      <c r="A21" s="11"/>
      <c r="B21" s="19" t="s">
        <v>183</v>
      </c>
      <c r="C21" s="11"/>
      <c r="D21" s="280"/>
      <c r="E21" s="456"/>
      <c r="F21" s="456"/>
      <c r="G21" s="456"/>
    </row>
    <row r="22" spans="1:7" s="274" customFormat="1">
      <c r="A22" s="11"/>
      <c r="B22" s="19"/>
      <c r="C22" s="11"/>
      <c r="D22" s="281"/>
      <c r="E22" s="456"/>
      <c r="F22" s="456"/>
      <c r="G22" s="456"/>
    </row>
    <row r="23" spans="1:7">
      <c r="A23" s="11"/>
      <c r="B23" s="78" t="s">
        <v>77</v>
      </c>
      <c r="C23" s="11"/>
      <c r="D23" s="280">
        <v>0</v>
      </c>
      <c r="E23" s="456"/>
      <c r="F23" s="456"/>
      <c r="G23" s="456"/>
    </row>
    <row r="24" spans="1:7">
      <c r="A24" s="11"/>
      <c r="B24" s="19"/>
      <c r="C24" s="11"/>
      <c r="D24" s="281"/>
      <c r="E24" s="456"/>
      <c r="F24" s="456"/>
      <c r="G24" s="456"/>
    </row>
    <row r="25" spans="1:7" s="13" customFormat="1" ht="15">
      <c r="A25" s="12"/>
      <c r="B25" s="23" t="s">
        <v>58</v>
      </c>
      <c r="C25" s="12"/>
      <c r="D25" s="282">
        <f>SUM(D11:D24)</f>
        <v>0</v>
      </c>
    </row>
    <row r="26" spans="1:7">
      <c r="A26" s="11"/>
      <c r="B26" s="19"/>
      <c r="C26" s="11"/>
      <c r="D26" s="281"/>
      <c r="E26" s="456"/>
      <c r="F26" s="456"/>
      <c r="G26" s="456"/>
    </row>
    <row r="27" spans="1:7" s="13" customFormat="1" ht="15">
      <c r="A27" s="12"/>
      <c r="B27" s="23" t="s">
        <v>78</v>
      </c>
      <c r="C27" s="12"/>
      <c r="D27" s="283"/>
    </row>
    <row r="28" spans="1:7">
      <c r="A28" s="11"/>
      <c r="B28" s="19"/>
      <c r="C28" s="11"/>
      <c r="D28" s="281"/>
      <c r="E28" s="456"/>
      <c r="F28" s="456"/>
      <c r="G28" s="456"/>
    </row>
    <row r="29" spans="1:7" s="172" customFormat="1" ht="15.75" thickBot="1">
      <c r="B29" s="173" t="s">
        <v>65</v>
      </c>
      <c r="D29" s="284">
        <f>D25-D27</f>
        <v>0</v>
      </c>
    </row>
    <row r="30" spans="1:7" ht="15.75" thickTop="1">
      <c r="A30" s="456"/>
      <c r="B30" s="456"/>
      <c r="C30" s="456"/>
      <c r="D30" s="456"/>
      <c r="E30" s="456"/>
      <c r="F30" s="456"/>
      <c r="G30" s="172"/>
    </row>
    <row r="31" spans="1:7" ht="15">
      <c r="A31" s="456"/>
      <c r="B31" s="456"/>
      <c r="C31" s="456"/>
      <c r="D31" s="456"/>
      <c r="E31" s="456"/>
      <c r="F31" s="456"/>
      <c r="G31" s="172"/>
    </row>
    <row r="32" spans="1:7" ht="15">
      <c r="A32" s="456"/>
      <c r="B32" s="11"/>
      <c r="C32" s="456"/>
      <c r="D32" s="456"/>
      <c r="E32" s="456"/>
      <c r="F32" s="456"/>
      <c r="G32" s="172"/>
    </row>
    <row r="33" spans="2:7" ht="15">
      <c r="B33" s="11"/>
      <c r="C33" s="456"/>
      <c r="D33" s="456"/>
      <c r="E33" s="456"/>
      <c r="F33" s="456"/>
      <c r="G33" s="172"/>
    </row>
    <row r="34" spans="2:7" ht="15">
      <c r="B34" s="456"/>
      <c r="C34" s="456"/>
      <c r="D34" s="456"/>
      <c r="E34" s="456"/>
      <c r="F34" s="456"/>
      <c r="G34" s="172"/>
    </row>
    <row r="35" spans="2:7" ht="15">
      <c r="B35" s="456"/>
      <c r="C35" s="456"/>
      <c r="D35" s="456"/>
      <c r="E35" s="456"/>
      <c r="F35" s="456"/>
      <c r="G35" s="172"/>
    </row>
    <row r="36" spans="2:7" ht="15">
      <c r="B36" s="456"/>
      <c r="C36" s="456"/>
      <c r="D36" s="456"/>
      <c r="E36" s="456"/>
      <c r="F36" s="456"/>
      <c r="G36" s="172"/>
    </row>
    <row r="37" spans="2:7" ht="15">
      <c r="B37" s="456"/>
      <c r="C37" s="456"/>
      <c r="D37" s="456"/>
      <c r="E37" s="456"/>
      <c r="F37" s="456"/>
      <c r="G37" s="172"/>
    </row>
    <row r="38" spans="2:7" ht="15">
      <c r="B38" s="55"/>
      <c r="C38" s="456"/>
      <c r="D38" s="456"/>
      <c r="E38" s="456"/>
      <c r="F38" s="456"/>
      <c r="G38" s="172"/>
    </row>
    <row r="39" spans="2:7" ht="15">
      <c r="B39" s="55"/>
      <c r="C39" s="456"/>
      <c r="D39" s="456"/>
      <c r="E39" s="456"/>
      <c r="F39" s="456"/>
      <c r="G39" s="172"/>
    </row>
    <row r="40" spans="2:7" ht="15">
      <c r="B40" s="456"/>
      <c r="C40" s="456"/>
      <c r="D40" s="456"/>
      <c r="E40" s="456"/>
      <c r="F40" s="456"/>
      <c r="G40" s="172"/>
    </row>
    <row r="41" spans="2:7" ht="15">
      <c r="B41" s="55"/>
      <c r="C41" s="456"/>
      <c r="D41" s="456"/>
      <c r="E41" s="456"/>
      <c r="F41" s="456"/>
      <c r="G41" s="172"/>
    </row>
    <row r="42" spans="2:7" ht="15">
      <c r="B42" s="55"/>
      <c r="C42" s="456"/>
      <c r="D42" s="456"/>
      <c r="E42" s="456"/>
      <c r="F42" s="456"/>
      <c r="G42" s="172"/>
    </row>
    <row r="43" spans="2:7" ht="15">
      <c r="B43" s="55"/>
      <c r="C43" s="456"/>
      <c r="D43" s="456"/>
      <c r="E43" s="456"/>
      <c r="F43" s="456"/>
      <c r="G43" s="172"/>
    </row>
    <row r="44" spans="2:7" ht="15">
      <c r="B44" s="456"/>
      <c r="C44" s="456"/>
      <c r="D44" s="456"/>
      <c r="E44" s="456"/>
      <c r="F44" s="456"/>
      <c r="G44" s="172"/>
    </row>
    <row r="45" spans="2:7" ht="15">
      <c r="B45" s="55"/>
      <c r="C45" s="456"/>
      <c r="D45" s="456"/>
      <c r="E45" s="456"/>
      <c r="F45" s="456"/>
      <c r="G45" s="172"/>
    </row>
  </sheetData>
  <mergeCells count="3">
    <mergeCell ref="D2:D6"/>
    <mergeCell ref="B8:B9"/>
    <mergeCell ref="D8:D9"/>
  </mergeCells>
  <dataValidations count="1">
    <dataValidation type="list" allowBlank="1" showInputMessage="1" showErrorMessage="1" sqref="B6" xr:uid="{00000000-0002-0000-0700-000000000000}">
      <formula1>"GBP,EUR,USD,RMB,SEK"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Info!$B$2:$B$22</xm:f>
          </x14:formula1>
          <xm:sqref>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7"/>
  <sheetViews>
    <sheetView showGridLines="0" zoomScale="85" zoomScaleNormal="85" workbookViewId="0" xr3:uid="{44B22561-5205-5C8A-B808-2C70100D228F}">
      <selection activeCell="B37" sqref="B37"/>
    </sheetView>
  </sheetViews>
  <sheetFormatPr defaultRowHeight="12.75"/>
  <cols>
    <col min="1" max="1" width="2.5703125" style="199" customWidth="1"/>
    <col min="2" max="2" width="69.5703125" style="199" bestFit="1" customWidth="1"/>
    <col min="3" max="3" width="1.140625" style="199" customWidth="1"/>
    <col min="4" max="4" width="19.7109375" style="199" customWidth="1"/>
    <col min="5" max="9" width="9.140625" style="199"/>
    <col min="10" max="10" width="67.28515625" style="199" bestFit="1" customWidth="1"/>
    <col min="11" max="16384" width="9.140625" style="199"/>
  </cols>
  <sheetData>
    <row r="1" spans="1:4" ht="9" customHeight="1">
      <c r="A1" s="11"/>
      <c r="B1" s="456"/>
      <c r="C1" s="11"/>
      <c r="D1" s="11"/>
    </row>
    <row r="2" spans="1:4">
      <c r="A2" s="11"/>
      <c r="B2" s="77" t="s">
        <v>28</v>
      </c>
      <c r="C2" s="11"/>
      <c r="D2" s="466"/>
    </row>
    <row r="3" spans="1:4">
      <c r="A3" s="11"/>
      <c r="B3" s="427" t="s">
        <v>184</v>
      </c>
      <c r="C3" s="11"/>
      <c r="D3" s="466"/>
    </row>
    <row r="4" spans="1:4" ht="4.5" customHeight="1">
      <c r="A4" s="11"/>
      <c r="B4" s="448"/>
      <c r="C4" s="448"/>
      <c r="D4" s="466"/>
    </row>
    <row r="5" spans="1:4" ht="15.75" thickBot="1">
      <c r="A5" s="11"/>
      <c r="B5" s="76" t="s">
        <v>30</v>
      </c>
      <c r="C5" s="448"/>
      <c r="D5" s="466"/>
    </row>
    <row r="6" spans="1:4" ht="15.75" thickBot="1">
      <c r="A6" s="11"/>
      <c r="B6" s="87" t="s">
        <v>98</v>
      </c>
      <c r="C6" s="448"/>
      <c r="D6" s="466"/>
    </row>
    <row r="7" spans="1:4" ht="8.25" customHeight="1">
      <c r="A7" s="11"/>
      <c r="B7" s="456"/>
      <c r="C7" s="448"/>
      <c r="D7" s="448"/>
    </row>
    <row r="8" spans="1:4" s="13" customFormat="1" ht="15">
      <c r="A8" s="12"/>
      <c r="B8" s="471" t="s">
        <v>55</v>
      </c>
      <c r="C8" s="12"/>
      <c r="D8" s="471" t="s">
        <v>43</v>
      </c>
    </row>
    <row r="9" spans="1:4" s="13" customFormat="1" ht="15">
      <c r="A9" s="12"/>
      <c r="B9" s="472"/>
      <c r="C9" s="12"/>
      <c r="D9" s="472"/>
    </row>
    <row r="10" spans="1:4">
      <c r="A10" s="11"/>
      <c r="B10" s="15"/>
      <c r="C10" s="11"/>
      <c r="D10" s="279"/>
    </row>
    <row r="11" spans="1:4">
      <c r="A11" s="11"/>
      <c r="B11" s="19" t="s">
        <v>185</v>
      </c>
      <c r="C11" s="11"/>
      <c r="D11" s="280"/>
    </row>
    <row r="12" spans="1:4" s="278" customFormat="1">
      <c r="A12" s="11"/>
      <c r="B12" s="19" t="s">
        <v>186</v>
      </c>
      <c r="C12" s="11"/>
      <c r="D12" s="280"/>
    </row>
    <row r="13" spans="1:4" s="278" customFormat="1">
      <c r="A13" s="11"/>
      <c r="B13" s="19" t="s">
        <v>187</v>
      </c>
      <c r="C13" s="11"/>
      <c r="D13" s="280"/>
    </row>
    <row r="14" spans="1:4" s="278" customFormat="1">
      <c r="A14" s="11"/>
      <c r="B14" s="19" t="s">
        <v>188</v>
      </c>
      <c r="C14" s="11"/>
      <c r="D14" s="280"/>
    </row>
    <row r="15" spans="1:4" s="278" customFormat="1">
      <c r="A15" s="11"/>
      <c r="B15" s="19" t="s">
        <v>189</v>
      </c>
      <c r="C15" s="11"/>
      <c r="D15" s="280"/>
    </row>
    <row r="16" spans="1:4" s="278" customFormat="1">
      <c r="A16" s="11"/>
      <c r="B16" s="19" t="s">
        <v>190</v>
      </c>
      <c r="C16" s="11"/>
      <c r="D16" s="280"/>
    </row>
    <row r="17" spans="1:4">
      <c r="A17" s="11"/>
      <c r="B17" s="19" t="s">
        <v>191</v>
      </c>
      <c r="C17" s="11"/>
      <c r="D17" s="280"/>
    </row>
    <row r="18" spans="1:4">
      <c r="A18" s="11"/>
      <c r="B18" s="19" t="s">
        <v>192</v>
      </c>
      <c r="C18" s="11"/>
      <c r="D18" s="280"/>
    </row>
    <row r="19" spans="1:4">
      <c r="A19" s="11"/>
      <c r="B19" s="19"/>
      <c r="C19" s="11"/>
      <c r="D19" s="280"/>
    </row>
    <row r="20" spans="1:4">
      <c r="A20" s="11"/>
      <c r="B20" s="19"/>
      <c r="C20" s="11"/>
      <c r="D20" s="281"/>
    </row>
    <row r="21" spans="1:4">
      <c r="A21" s="11"/>
      <c r="B21" s="78" t="s">
        <v>77</v>
      </c>
      <c r="C21" s="11"/>
      <c r="D21" s="280">
        <v>0</v>
      </c>
    </row>
    <row r="22" spans="1:4">
      <c r="A22" s="11"/>
      <c r="B22" s="19"/>
      <c r="C22" s="11"/>
      <c r="D22" s="281"/>
    </row>
    <row r="23" spans="1:4" s="13" customFormat="1" ht="15">
      <c r="A23" s="12"/>
      <c r="B23" s="23" t="s">
        <v>58</v>
      </c>
      <c r="C23" s="12"/>
      <c r="D23" s="282">
        <f>SUM(D11:D22)</f>
        <v>0</v>
      </c>
    </row>
    <row r="24" spans="1:4">
      <c r="A24" s="11"/>
      <c r="B24" s="19"/>
      <c r="C24" s="11"/>
      <c r="D24" s="281"/>
    </row>
    <row r="25" spans="1:4" s="13" customFormat="1" ht="15">
      <c r="A25" s="12"/>
      <c r="B25" s="23" t="s">
        <v>78</v>
      </c>
      <c r="C25" s="12"/>
      <c r="D25" s="283"/>
    </row>
    <row r="26" spans="1:4">
      <c r="A26" s="11"/>
      <c r="B26" s="19"/>
      <c r="C26" s="11"/>
      <c r="D26" s="281"/>
    </row>
    <row r="27" spans="1:4" s="172" customFormat="1" ht="15.75" thickBot="1">
      <c r="B27" s="173" t="s">
        <v>65</v>
      </c>
      <c r="D27" s="284">
        <f>D23-D25</f>
        <v>0</v>
      </c>
    </row>
    <row r="28" spans="1:4" ht="13.5" thickTop="1">
      <c r="A28" s="456"/>
      <c r="B28" s="456"/>
      <c r="C28" s="456"/>
      <c r="D28" s="456"/>
    </row>
    <row r="30" spans="1:4" ht="15">
      <c r="A30" s="456"/>
      <c r="B30" s="426"/>
      <c r="C30" s="456"/>
      <c r="D30" s="456"/>
    </row>
    <row r="31" spans="1:4" ht="15">
      <c r="A31" s="456"/>
      <c r="B31" s="426"/>
      <c r="C31" s="456"/>
      <c r="D31" s="456"/>
    </row>
    <row r="32" spans="1:4" ht="15">
      <c r="A32" s="456"/>
      <c r="B32" s="426"/>
      <c r="C32" s="456"/>
      <c r="D32" s="456"/>
    </row>
    <row r="33" spans="2:2" ht="15">
      <c r="B33" s="426"/>
    </row>
    <row r="34" spans="2:2" ht="15">
      <c r="B34" s="426"/>
    </row>
    <row r="35" spans="2:2" ht="15">
      <c r="B35" s="426"/>
    </row>
    <row r="36" spans="2:2" ht="15">
      <c r="B36" s="426"/>
    </row>
    <row r="37" spans="2:2" ht="15">
      <c r="B37" s="426"/>
    </row>
  </sheetData>
  <mergeCells count="3">
    <mergeCell ref="D2:D6"/>
    <mergeCell ref="B8:B9"/>
    <mergeCell ref="D8:D9"/>
  </mergeCells>
  <dataValidations count="1">
    <dataValidation type="list" allowBlank="1" showInputMessage="1" showErrorMessage="1" sqref="B6" xr:uid="{00000000-0002-0000-0800-000000000000}">
      <formula1>"GBP,EUR,USD,RMB,SEK"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D2F57E19863F41B6F15DCE99E6EFAE" ma:contentTypeVersion="5" ma:contentTypeDescription="Create a new document." ma:contentTypeScope="" ma:versionID="992ec7d45a9232398b05720b17de603d">
  <xsd:schema xmlns:xsd="http://www.w3.org/2001/XMLSchema" xmlns:xs="http://www.w3.org/2001/XMLSchema" xmlns:p="http://schemas.microsoft.com/office/2006/metadata/properties" xmlns:ns1="http://schemas.microsoft.com/sharepoint/v3" xmlns:ns2="61780b56-53a0-48b7-94b7-99dcf39097de" xmlns:ns3="393d91d8-80ae-4929-a4bf-431b61af0dba" targetNamespace="http://schemas.microsoft.com/office/2006/metadata/properties" ma:root="true" ma:fieldsID="304155f4104bc012981d4dab99fecc66" ns1:_="" ns2:_="" ns3:_="">
    <xsd:import namespace="http://schemas.microsoft.com/sharepoint/v3"/>
    <xsd:import namespace="61780b56-53a0-48b7-94b7-99dcf39097de"/>
    <xsd:import namespace="393d91d8-80ae-4929-a4bf-431b61af0dba"/>
    <xsd:element name="properties">
      <xsd:complexType>
        <xsd:sequence>
          <xsd:element name="documentManagement">
            <xsd:complexType>
              <xsd:all>
                <xsd:element ref="ns1:ColArt_DocumentCategory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lArt_DocumentCategory" ma:index="8" ma:displayName="Category" ma:description="" ma:format="Dropdown" ma:internalName="ColArt_DocumentCategory">
      <xsd:simpleType>
        <xsd:restriction base="dms:Choice">
          <xsd:enumeration value="Commercial"/>
          <xsd:enumeration value="Finance"/>
          <xsd:enumeration value="Governance"/>
          <xsd:enumeration value="IT"/>
          <xsd:enumeration value="OFO"/>
          <xsd:enumeration value="Operations"/>
          <xsd:enumeration value="People"/>
          <xsd:enumeration value="Regulatory"/>
          <xsd:enumeration value="SIOP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80b56-53a0-48b7-94b7-99dcf39097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d91d8-80ae-4929-a4bf-431b61af0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Art_DocumentCategory xmlns="http://schemas.microsoft.com/sharepoint/v3">Commercial</ColArt_Document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4B2DA6-4E11-4B51-AEB3-B891E6C56208}"/>
</file>

<file path=customXml/itemProps2.xml><?xml version="1.0" encoding="utf-8"?>
<ds:datastoreItem xmlns:ds="http://schemas.openxmlformats.org/officeDocument/2006/customXml" ds:itemID="{77B0B7DC-40D2-4EE4-89A4-2E187071EF23}"/>
</file>

<file path=customXml/itemProps3.xml><?xml version="1.0" encoding="utf-8"?>
<ds:datastoreItem xmlns:ds="http://schemas.openxmlformats.org/officeDocument/2006/customXml" ds:itemID="{436F3F92-7C45-4666-AA3A-52BE783C0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Wilford Marous</dc:creator>
  <cp:keywords/>
  <dc:description/>
  <cp:lastModifiedBy>Wilford Marous</cp:lastModifiedBy>
  <cp:revision/>
  <dcterms:created xsi:type="dcterms:W3CDTF">2008-09-10T11:50:34Z</dcterms:created>
  <dcterms:modified xsi:type="dcterms:W3CDTF">2017-01-19T16:40:52Z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0x010100D7D2F57E19863F41B6F15DCE99E6EFAE</vt:lpwstr>
  </property>
  <property fmtid="{D5CDD505-2E9C-101B-9397-08002B2CF9AE}" pid="3" name="Order">
    <vt:r8>7500</vt:r8>
  </property>
</Properties>
</file>